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FBI\Reko venkovních ploch FBI\PD\I. ETAPA SO01+SO03\Soupis prací\"/>
    </mc:Choice>
  </mc:AlternateContent>
  <bookViews>
    <workbookView xWindow="150" yWindow="630" windowWidth="30375" windowHeight="12720"/>
  </bookViews>
  <sheets>
    <sheet name="Rekapitulace stavby" sheetId="1" r:id="rId1"/>
    <sheet name="D.1.1 - Architektonicko-s..." sheetId="2" r:id="rId2"/>
    <sheet name="D.1.4.2 - Odvodnění" sheetId="3" r:id="rId3"/>
    <sheet name="D.1.4.3 - Silnoproudá ele..." sheetId="4" r:id="rId4"/>
    <sheet name="D.1.4.8 - Sadové úpravy " sheetId="5" r:id="rId5"/>
  </sheets>
  <definedNames>
    <definedName name="_xlnm._FilterDatabase" localSheetId="1" hidden="1">'D.1.1 - Architektonicko-s...'!$C$131:$K$304</definedName>
    <definedName name="_xlnm._FilterDatabase" localSheetId="2" hidden="1">'D.1.4.2 - Odvodnění'!$C$120:$K$123</definedName>
    <definedName name="_xlnm._FilterDatabase" localSheetId="3" hidden="1">'D.1.4.3 - Silnoproudá ele...'!$C$120:$K$123</definedName>
    <definedName name="_xlnm._FilterDatabase" localSheetId="4" hidden="1">'D.1.4.8 - Sadové úpravy '!$C$120:$K$123</definedName>
    <definedName name="_xlnm.Print_Titles" localSheetId="1">'D.1.1 - Architektonicko-s...'!$131:$131</definedName>
    <definedName name="_xlnm.Print_Titles" localSheetId="2">'D.1.4.2 - Odvodnění'!$120:$120</definedName>
    <definedName name="_xlnm.Print_Titles" localSheetId="3">'D.1.4.3 - Silnoproudá ele...'!$120:$120</definedName>
    <definedName name="_xlnm.Print_Titles" localSheetId="4">'D.1.4.8 - Sadové úpravy '!$120:$120</definedName>
    <definedName name="_xlnm.Print_Titles" localSheetId="0">'Rekapitulace stavby'!$92:$92</definedName>
    <definedName name="_xlnm.Print_Area" localSheetId="1">'D.1.1 - Architektonicko-s...'!$C$4:$J$41,'D.1.1 - Architektonicko-s...'!$C$50:$J$76,'D.1.1 - Architektonicko-s...'!$C$82:$J$111,'D.1.1 - Architektonicko-s...'!$C$117:$K$304</definedName>
    <definedName name="_xlnm.Print_Area" localSheetId="2">'D.1.4.2 - Odvodnění'!$C$4:$J$41,'D.1.4.2 - Odvodnění'!$C$50:$J$76,'D.1.4.2 - Odvodnění'!$C$82:$J$100,'D.1.4.2 - Odvodnění'!$C$106:$K$123</definedName>
    <definedName name="_xlnm.Print_Area" localSheetId="3">'D.1.4.3 - Silnoproudá ele...'!$C$4:$J$41,'D.1.4.3 - Silnoproudá ele...'!$C$50:$J$76,'D.1.4.3 - Silnoproudá ele...'!$C$82:$J$100,'D.1.4.3 - Silnoproudá ele...'!$C$106:$K$123</definedName>
    <definedName name="_xlnm.Print_Area" localSheetId="4">'D.1.4.8 - Sadové úpravy '!$C$4:$J$41,'D.1.4.8 - Sadové úpravy '!$C$50:$J$76,'D.1.4.8 - Sadové úpravy '!$C$82:$J$100,'D.1.4.8 - Sadové úpravy '!$C$106:$K$123</definedName>
    <definedName name="_xlnm.Print_Area" localSheetId="0">'Rekapitulace stavby'!$D$4:$AO$76,'Rekapitulace stavby'!$C$82:$AQ$100</definedName>
  </definedNames>
  <calcPr calcId="152511"/>
</workbook>
</file>

<file path=xl/calcChain.xml><?xml version="1.0" encoding="utf-8"?>
<calcChain xmlns="http://schemas.openxmlformats.org/spreadsheetml/2006/main">
  <c r="J39" i="5" l="1"/>
  <c r="J38" i="5"/>
  <c r="AY99" i="1"/>
  <c r="J37" i="5"/>
  <c r="AX99" i="1" s="1"/>
  <c r="BI123" i="5"/>
  <c r="F39" i="5" s="1"/>
  <c r="BD99" i="1" s="1"/>
  <c r="BH123" i="5"/>
  <c r="F38" i="5" s="1"/>
  <c r="BC99" i="1" s="1"/>
  <c r="BG123" i="5"/>
  <c r="F37" i="5" s="1"/>
  <c r="BB99" i="1" s="1"/>
  <c r="BF123" i="5"/>
  <c r="J36" i="5" s="1"/>
  <c r="AW99" i="1" s="1"/>
  <c r="T123" i="5"/>
  <c r="T122" i="5" s="1"/>
  <c r="T121" i="5" s="1"/>
  <c r="R123" i="5"/>
  <c r="R122" i="5" s="1"/>
  <c r="R121" i="5" s="1"/>
  <c r="P123" i="5"/>
  <c r="P122" i="5" s="1"/>
  <c r="P121" i="5" s="1"/>
  <c r="AU99" i="1" s="1"/>
  <c r="F118" i="5"/>
  <c r="J117" i="5"/>
  <c r="F117" i="5"/>
  <c r="F115" i="5"/>
  <c r="E113" i="5"/>
  <c r="F94" i="5"/>
  <c r="J93" i="5"/>
  <c r="F93" i="5"/>
  <c r="F91" i="5"/>
  <c r="E89" i="5"/>
  <c r="J26" i="5"/>
  <c r="E26" i="5"/>
  <c r="J94" i="5" s="1"/>
  <c r="J25" i="5"/>
  <c r="J14" i="5"/>
  <c r="J91" i="5" s="1"/>
  <c r="E7" i="5"/>
  <c r="E109" i="5" s="1"/>
  <c r="J39" i="4"/>
  <c r="J38" i="4"/>
  <c r="AY98" i="1" s="1"/>
  <c r="J37" i="4"/>
  <c r="AX98" i="1" s="1"/>
  <c r="BI123" i="4"/>
  <c r="BH123" i="4"/>
  <c r="BG123" i="4"/>
  <c r="F37" i="4" s="1"/>
  <c r="BB98" i="1" s="1"/>
  <c r="BF123" i="4"/>
  <c r="J36" i="4" s="1"/>
  <c r="AW98" i="1" s="1"/>
  <c r="T123" i="4"/>
  <c r="T122" i="4" s="1"/>
  <c r="T121" i="4" s="1"/>
  <c r="R123" i="4"/>
  <c r="R122" i="4"/>
  <c r="R121" i="4" s="1"/>
  <c r="P123" i="4"/>
  <c r="P122" i="4" s="1"/>
  <c r="P121" i="4" s="1"/>
  <c r="AU98" i="1" s="1"/>
  <c r="F118" i="4"/>
  <c r="J117" i="4"/>
  <c r="F117" i="4"/>
  <c r="F115" i="4"/>
  <c r="E113" i="4"/>
  <c r="F94" i="4"/>
  <c r="J93" i="4"/>
  <c r="F93" i="4"/>
  <c r="F91" i="4"/>
  <c r="E89" i="4"/>
  <c r="J26" i="4"/>
  <c r="E26" i="4"/>
  <c r="J118" i="4" s="1"/>
  <c r="J25" i="4"/>
  <c r="J14" i="4"/>
  <c r="J91" i="4" s="1"/>
  <c r="E7" i="4"/>
  <c r="E109" i="4" s="1"/>
  <c r="J39" i="3"/>
  <c r="J38" i="3"/>
  <c r="AY97" i="1"/>
  <c r="J37" i="3"/>
  <c r="AX97" i="1" s="1"/>
  <c r="BI123" i="3"/>
  <c r="BH123" i="3"/>
  <c r="BG123" i="3"/>
  <c r="BF123" i="3"/>
  <c r="T123" i="3"/>
  <c r="T122" i="3" s="1"/>
  <c r="T121" i="3" s="1"/>
  <c r="R123" i="3"/>
  <c r="R122" i="3" s="1"/>
  <c r="R121" i="3" s="1"/>
  <c r="P123" i="3"/>
  <c r="P122" i="3" s="1"/>
  <c r="P121" i="3" s="1"/>
  <c r="AU97" i="1" s="1"/>
  <c r="F118" i="3"/>
  <c r="J117" i="3"/>
  <c r="F117" i="3"/>
  <c r="F115" i="3"/>
  <c r="E113" i="3"/>
  <c r="F94" i="3"/>
  <c r="J93" i="3"/>
  <c r="F93" i="3"/>
  <c r="F91" i="3"/>
  <c r="E89" i="3"/>
  <c r="J26" i="3"/>
  <c r="E26" i="3"/>
  <c r="J118" i="3" s="1"/>
  <c r="J25" i="3"/>
  <c r="J14" i="3"/>
  <c r="J115" i="3" s="1"/>
  <c r="E7" i="3"/>
  <c r="E109" i="3" s="1"/>
  <c r="J39" i="2"/>
  <c r="J38" i="2"/>
  <c r="AY96" i="1" s="1"/>
  <c r="J37" i="2"/>
  <c r="AX96" i="1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4" i="2"/>
  <c r="BH284" i="2"/>
  <c r="BG284" i="2"/>
  <c r="BF284" i="2"/>
  <c r="T284" i="2"/>
  <c r="R284" i="2"/>
  <c r="P284" i="2"/>
  <c r="BI276" i="2"/>
  <c r="BH276" i="2"/>
  <c r="BG276" i="2"/>
  <c r="BF276" i="2"/>
  <c r="T276" i="2"/>
  <c r="T275" i="2" s="1"/>
  <c r="R276" i="2"/>
  <c r="R275" i="2" s="1"/>
  <c r="P276" i="2"/>
  <c r="P275" i="2" s="1"/>
  <c r="BI273" i="2"/>
  <c r="BH273" i="2"/>
  <c r="BG273" i="2"/>
  <c r="BF273" i="2"/>
  <c r="T273" i="2"/>
  <c r="T272" i="2"/>
  <c r="R273" i="2"/>
  <c r="R272" i="2" s="1"/>
  <c r="P273" i="2"/>
  <c r="P272" i="2" s="1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197" i="2"/>
  <c r="BH197" i="2"/>
  <c r="BG197" i="2"/>
  <c r="BF197" i="2"/>
  <c r="T197" i="2"/>
  <c r="R197" i="2"/>
  <c r="P197" i="2"/>
  <c r="BI189" i="2"/>
  <c r="BH189" i="2"/>
  <c r="BG189" i="2"/>
  <c r="BF189" i="2"/>
  <c r="T189" i="2"/>
  <c r="R189" i="2"/>
  <c r="P189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F129" i="2"/>
  <c r="J128" i="2"/>
  <c r="F128" i="2"/>
  <c r="F126" i="2"/>
  <c r="E124" i="2"/>
  <c r="F94" i="2"/>
  <c r="J93" i="2"/>
  <c r="F93" i="2"/>
  <c r="F91" i="2"/>
  <c r="E89" i="2"/>
  <c r="J26" i="2"/>
  <c r="E26" i="2"/>
  <c r="J94" i="2" s="1"/>
  <c r="J25" i="2"/>
  <c r="J14" i="2"/>
  <c r="J126" i="2" s="1"/>
  <c r="E7" i="2"/>
  <c r="E85" i="2" s="1"/>
  <c r="L90" i="1"/>
  <c r="AM90" i="1"/>
  <c r="AM89" i="1"/>
  <c r="L89" i="1"/>
  <c r="AM87" i="1"/>
  <c r="L87" i="1"/>
  <c r="L85" i="1"/>
  <c r="L84" i="1"/>
  <c r="BK123" i="4"/>
  <c r="BK301" i="2"/>
  <c r="BK299" i="2"/>
  <c r="J295" i="2"/>
  <c r="J268" i="2"/>
  <c r="J255" i="2"/>
  <c r="BK249" i="2"/>
  <c r="BK232" i="2"/>
  <c r="BK219" i="2"/>
  <c r="BK206" i="2"/>
  <c r="J179" i="2"/>
  <c r="BK174" i="2"/>
  <c r="BK170" i="2"/>
  <c r="J152" i="2"/>
  <c r="BK149" i="2"/>
  <c r="J138" i="2"/>
  <c r="J137" i="2"/>
  <c r="BK123" i="3"/>
  <c r="BK297" i="2"/>
  <c r="J284" i="2"/>
  <c r="BK276" i="2"/>
  <c r="BK266" i="2"/>
  <c r="BK263" i="2"/>
  <c r="J249" i="2"/>
  <c r="BK241" i="2"/>
  <c r="J225" i="2"/>
  <c r="J197" i="2"/>
  <c r="BK189" i="2"/>
  <c r="BK171" i="2"/>
  <c r="BK168" i="2"/>
  <c r="BK155" i="2"/>
  <c r="J149" i="2"/>
  <c r="BK136" i="2"/>
  <c r="J123" i="3"/>
  <c r="J299" i="2"/>
  <c r="BK273" i="2"/>
  <c r="J263" i="2"/>
  <c r="BK248" i="2"/>
  <c r="BK211" i="2"/>
  <c r="J205" i="2"/>
  <c r="J181" i="2"/>
  <c r="J168" i="2"/>
  <c r="J155" i="2"/>
  <c r="BK271" i="2"/>
  <c r="BK269" i="2"/>
  <c r="BK261" i="2"/>
  <c r="J252" i="2"/>
  <c r="J238" i="2"/>
  <c r="J228" i="2"/>
  <c r="BK225" i="2"/>
  <c r="J222" i="2"/>
  <c r="J219" i="2"/>
  <c r="J215" i="2"/>
  <c r="J170" i="2"/>
  <c r="J135" i="2"/>
  <c r="J123" i="5"/>
  <c r="J297" i="2"/>
  <c r="BK291" i="2"/>
  <c r="J266" i="2"/>
  <c r="J235" i="2"/>
  <c r="BK222" i="2"/>
  <c r="BK181" i="2"/>
  <c r="BK179" i="2"/>
  <c r="BK152" i="2"/>
  <c r="J141" i="2"/>
  <c r="BK137" i="2"/>
  <c r="BK135" i="2"/>
  <c r="J123" i="4"/>
  <c r="BK258" i="2"/>
  <c r="BK252" i="2"/>
  <c r="J243" i="2"/>
  <c r="BK235" i="2"/>
  <c r="BK215" i="2"/>
  <c r="J211" i="2"/>
  <c r="J189" i="2"/>
  <c r="J174" i="2"/>
  <c r="J171" i="2"/>
  <c r="BK166" i="2"/>
  <c r="BK138" i="2"/>
  <c r="AS95" i="1"/>
  <c r="BK123" i="5"/>
  <c r="J301" i="2"/>
  <c r="J291" i="2"/>
  <c r="J269" i="2"/>
  <c r="BK268" i="2"/>
  <c r="J248" i="2"/>
  <c r="BK243" i="2"/>
  <c r="J241" i="2"/>
  <c r="BK228" i="2"/>
  <c r="J206" i="2"/>
  <c r="BK197" i="2"/>
  <c r="BK141" i="2"/>
  <c r="BK303" i="2"/>
  <c r="J303" i="2"/>
  <c r="BK295" i="2"/>
  <c r="BK284" i="2"/>
  <c r="J276" i="2"/>
  <c r="J273" i="2"/>
  <c r="J271" i="2"/>
  <c r="J261" i="2"/>
  <c r="J258" i="2"/>
  <c r="BK255" i="2"/>
  <c r="BK238" i="2"/>
  <c r="J232" i="2"/>
  <c r="BK205" i="2"/>
  <c r="J166" i="2"/>
  <c r="J136" i="2"/>
  <c r="F39" i="4"/>
  <c r="BD98" i="1" s="1"/>
  <c r="F39" i="3"/>
  <c r="BD97" i="1" s="1"/>
  <c r="J36" i="3"/>
  <c r="AW97" i="1" s="1"/>
  <c r="F38" i="4"/>
  <c r="BC98" i="1" s="1"/>
  <c r="F38" i="3"/>
  <c r="BC97" i="1" s="1"/>
  <c r="F37" i="3"/>
  <c r="BB97" i="1" s="1"/>
  <c r="T180" i="2" l="1"/>
  <c r="R247" i="2"/>
  <c r="R294" i="2"/>
  <c r="R293" i="2" s="1"/>
  <c r="R134" i="2"/>
  <c r="R210" i="2"/>
  <c r="R265" i="2"/>
  <c r="BK294" i="2"/>
  <c r="J294" i="2" s="1"/>
  <c r="J110" i="2" s="1"/>
  <c r="P134" i="2"/>
  <c r="BK210" i="2"/>
  <c r="J210" i="2" s="1"/>
  <c r="J102" i="2" s="1"/>
  <c r="BK265" i="2"/>
  <c r="J265" i="2" s="1"/>
  <c r="J104" i="2" s="1"/>
  <c r="P294" i="2"/>
  <c r="P293" i="2" s="1"/>
  <c r="BK180" i="2"/>
  <c r="J180" i="2" s="1"/>
  <c r="J101" i="2" s="1"/>
  <c r="BK247" i="2"/>
  <c r="J247" i="2" s="1"/>
  <c r="J103" i="2" s="1"/>
  <c r="T283" i="2"/>
  <c r="T274" i="2" s="1"/>
  <c r="BK134" i="2"/>
  <c r="J134" i="2" s="1"/>
  <c r="J100" i="2" s="1"/>
  <c r="P210" i="2"/>
  <c r="P265" i="2"/>
  <c r="R283" i="2"/>
  <c r="R274" i="2" s="1"/>
  <c r="T134" i="2"/>
  <c r="T210" i="2"/>
  <c r="T265" i="2"/>
  <c r="T294" i="2"/>
  <c r="T293" i="2" s="1"/>
  <c r="R180" i="2"/>
  <c r="P247" i="2"/>
  <c r="P283" i="2"/>
  <c r="P274" i="2" s="1"/>
  <c r="P180" i="2"/>
  <c r="T247" i="2"/>
  <c r="BK283" i="2"/>
  <c r="J283" i="2" s="1"/>
  <c r="J108" i="2" s="1"/>
  <c r="E120" i="2"/>
  <c r="J129" i="2"/>
  <c r="BE152" i="2"/>
  <c r="BE170" i="2"/>
  <c r="BE171" i="2"/>
  <c r="BE174" i="2"/>
  <c r="BE179" i="2"/>
  <c r="BE211" i="2"/>
  <c r="BE215" i="2"/>
  <c r="BE219" i="2"/>
  <c r="BE225" i="2"/>
  <c r="BE243" i="2"/>
  <c r="BE268" i="2"/>
  <c r="BE301" i="2"/>
  <c r="BE303" i="2"/>
  <c r="J115" i="5"/>
  <c r="BE123" i="5"/>
  <c r="BK122" i="5"/>
  <c r="BK121" i="5" s="1"/>
  <c r="J121" i="5" s="1"/>
  <c r="J98" i="5" s="1"/>
  <c r="BE137" i="2"/>
  <c r="BE168" i="2"/>
  <c r="BE222" i="2"/>
  <c r="BE235" i="2"/>
  <c r="BE284" i="2"/>
  <c r="E85" i="4"/>
  <c r="BE136" i="2"/>
  <c r="BE141" i="2"/>
  <c r="BE149" i="2"/>
  <c r="BE228" i="2"/>
  <c r="BE232" i="2"/>
  <c r="BE238" i="2"/>
  <c r="BE258" i="2"/>
  <c r="BE263" i="2"/>
  <c r="BE269" i="2"/>
  <c r="BE295" i="2"/>
  <c r="BE297" i="2"/>
  <c r="BE123" i="3"/>
  <c r="J35" i="3" s="1"/>
  <c r="AV97" i="1" s="1"/>
  <c r="AT97" i="1" s="1"/>
  <c r="E85" i="5"/>
  <c r="BE261" i="2"/>
  <c r="BE271" i="2"/>
  <c r="BE273" i="2"/>
  <c r="BK122" i="4"/>
  <c r="J122" i="4" s="1"/>
  <c r="J99" i="4" s="1"/>
  <c r="BE155" i="2"/>
  <c r="BE206" i="2"/>
  <c r="BE241" i="2"/>
  <c r="BE248" i="2"/>
  <c r="BE255" i="2"/>
  <c r="BE266" i="2"/>
  <c r="BE276" i="2"/>
  <c r="BK272" i="2"/>
  <c r="J272" i="2" s="1"/>
  <c r="J105" i="2" s="1"/>
  <c r="BE189" i="2"/>
  <c r="BE249" i="2"/>
  <c r="BE252" i="2"/>
  <c r="J91" i="3"/>
  <c r="J94" i="3"/>
  <c r="BK122" i="3"/>
  <c r="J122" i="3" s="1"/>
  <c r="J99" i="3" s="1"/>
  <c r="BE123" i="4"/>
  <c r="J118" i="5"/>
  <c r="BE138" i="2"/>
  <c r="BE181" i="2"/>
  <c r="BE205" i="2"/>
  <c r="BE291" i="2"/>
  <c r="BE299" i="2"/>
  <c r="BK275" i="2"/>
  <c r="J94" i="4"/>
  <c r="J115" i="4"/>
  <c r="J91" i="2"/>
  <c r="BE135" i="2"/>
  <c r="BE166" i="2"/>
  <c r="BE197" i="2"/>
  <c r="E85" i="3"/>
  <c r="F38" i="2"/>
  <c r="BC96" i="1" s="1"/>
  <c r="F35" i="4"/>
  <c r="AZ98" i="1" s="1"/>
  <c r="F36" i="2"/>
  <c r="BA96" i="1" s="1"/>
  <c r="AS94" i="1"/>
  <c r="F35" i="5"/>
  <c r="AZ99" i="1" s="1"/>
  <c r="F39" i="2"/>
  <c r="BD96" i="1" s="1"/>
  <c r="F36" i="4"/>
  <c r="BA98" i="1" s="1"/>
  <c r="F36" i="3"/>
  <c r="BA97" i="1" s="1"/>
  <c r="F36" i="5"/>
  <c r="BA99" i="1"/>
  <c r="J36" i="2"/>
  <c r="AW96" i="1" s="1"/>
  <c r="F37" i="2"/>
  <c r="BB96" i="1" s="1"/>
  <c r="BK274" i="2" l="1"/>
  <c r="J274" i="2" s="1"/>
  <c r="J106" i="2" s="1"/>
  <c r="P133" i="2"/>
  <c r="P132" i="2"/>
  <c r="AU96" i="1" s="1"/>
  <c r="AU95" i="1" s="1"/>
  <c r="AU94" i="1" s="1"/>
  <c r="T133" i="2"/>
  <c r="T132" i="2" s="1"/>
  <c r="R133" i="2"/>
  <c r="R132" i="2" s="1"/>
  <c r="BK133" i="2"/>
  <c r="J133" i="2" s="1"/>
  <c r="J99" i="2" s="1"/>
  <c r="BK121" i="3"/>
  <c r="J121" i="3" s="1"/>
  <c r="J32" i="3" s="1"/>
  <c r="AG97" i="1" s="1"/>
  <c r="AN97" i="1" s="1"/>
  <c r="J122" i="5"/>
  <c r="J99" i="5" s="1"/>
  <c r="J275" i="2"/>
  <c r="J107" i="2" s="1"/>
  <c r="BK121" i="4"/>
  <c r="J121" i="4" s="1"/>
  <c r="J32" i="4" s="1"/>
  <c r="AG98" i="1" s="1"/>
  <c r="BK293" i="2"/>
  <c r="J293" i="2" s="1"/>
  <c r="J109" i="2" s="1"/>
  <c r="J32" i="5"/>
  <c r="AG99" i="1" s="1"/>
  <c r="J35" i="4"/>
  <c r="AV98" i="1" s="1"/>
  <c r="AT98" i="1" s="1"/>
  <c r="BA95" i="1"/>
  <c r="AW95" i="1" s="1"/>
  <c r="J35" i="5"/>
  <c r="AV99" i="1"/>
  <c r="AT99" i="1" s="1"/>
  <c r="F35" i="2"/>
  <c r="AZ96" i="1" s="1"/>
  <c r="F35" i="3"/>
  <c r="AZ97" i="1" s="1"/>
  <c r="BD95" i="1"/>
  <c r="BD94" i="1" s="1"/>
  <c r="W33" i="1" s="1"/>
  <c r="BC95" i="1"/>
  <c r="BC94" i="1" s="1"/>
  <c r="AY94" i="1" s="1"/>
  <c r="J35" i="2"/>
  <c r="AV96" i="1" s="1"/>
  <c r="AT96" i="1" s="1"/>
  <c r="BB95" i="1"/>
  <c r="AX95" i="1" s="1"/>
  <c r="AN98" i="1" l="1"/>
  <c r="J41" i="5"/>
  <c r="J41" i="4"/>
  <c r="J98" i="4"/>
  <c r="J98" i="3"/>
  <c r="BK132" i="2"/>
  <c r="J132" i="2" s="1"/>
  <c r="J32" i="2" s="1"/>
  <c r="AG96" i="1" s="1"/>
  <c r="AN96" i="1" s="1"/>
  <c r="J41" i="3"/>
  <c r="AN99" i="1"/>
  <c r="W32" i="1"/>
  <c r="AY95" i="1"/>
  <c r="AZ95" i="1"/>
  <c r="AZ94" i="1" s="1"/>
  <c r="W29" i="1" s="1"/>
  <c r="BB94" i="1"/>
  <c r="W31" i="1" s="1"/>
  <c r="BA94" i="1"/>
  <c r="W30" i="1" s="1"/>
  <c r="J98" i="2" l="1"/>
  <c r="J41" i="2"/>
  <c r="AW94" i="1"/>
  <c r="AK30" i="1" s="1"/>
  <c r="AV94" i="1"/>
  <c r="AK29" i="1" s="1"/>
  <c r="AV95" i="1"/>
  <c r="AT95" i="1" s="1"/>
  <c r="AX94" i="1"/>
  <c r="AG95" i="1"/>
  <c r="AG94" i="1" s="1"/>
  <c r="AK26" i="1" s="1"/>
  <c r="AK35" i="1" l="1"/>
  <c r="AN95" i="1"/>
  <c r="AT94" i="1"/>
  <c r="AN94" i="1" l="1"/>
</calcChain>
</file>

<file path=xl/sharedStrings.xml><?xml version="1.0" encoding="utf-8"?>
<sst xmlns="http://schemas.openxmlformats.org/spreadsheetml/2006/main" count="2439" uniqueCount="447">
  <si>
    <t>Export Komplet</t>
  </si>
  <si>
    <t/>
  </si>
  <si>
    <t>2.0</t>
  </si>
  <si>
    <t>False</t>
  </si>
  <si>
    <t>{d81b322b-d1ff-4334-bd66-65eccfda1476}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</si>
  <si>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</si>
  <si>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</si>
  <si>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</si>
  <si>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</si>
  <si>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</si>
  <si>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</si>
  <si>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</si>
  <si>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</si>
  <si>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N20-129_exp5_SO03</t>
  </si>
  <si>
    <t>Stavba:</t>
  </si>
  <si>
    <t>KSO:</t>
  </si>
  <si>
    <t>822 59</t>
  </si>
  <si>
    <t>CC-CZ:</t>
  </si>
  <si>
    <t>21122</t>
  </si>
  <si>
    <t>Místo:</t>
  </si>
  <si>
    <t xml:space="preserve"> </t>
  </si>
  <si>
    <t>Datum:</t>
  </si>
  <si>
    <t>CZ-CPV:</t>
  </si>
  <si>
    <t>45000000-7</t>
  </si>
  <si>
    <t>CZ-CPA:</t>
  </si>
  <si>
    <t>42.11.20</t>
  </si>
  <si>
    <t>Zadavatel:</t>
  </si>
  <si>
    <t>IČ:</t>
  </si>
  <si>
    <t>VŠB-TU Ostrava</t>
  </si>
  <si>
    <t>DIČ:</t>
  </si>
  <si>
    <t>Zhotovitel:</t>
  </si>
  <si>
    <t>MARPO s.r.o., 28. října 66/201, Ostrava</t>
  </si>
  <si>
    <t>Projektant:</t>
  </si>
  <si>
    <t>MARPO s.r.o.</t>
  </si>
  <si>
    <t>True</t>
  </si>
  <si>
    <t>Zpracovatel: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</si>
  <si>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</si>
  <si>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</si>
  <si>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</si>
  <si>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</si>
  <si>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</si>
  <si>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</si>
  <si>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</si>
  <si>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</si>
  <si>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</si>
  <si>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</si>
  <si>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</si>
  <si>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</si>
  <si>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</si>
  <si>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</si>
  <si>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</si>
  <si>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</si>
  <si>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</si>
  <si>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</si>
  <si>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</si>
  <si>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</si>
  <si>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</si>
  <si>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</si>
  <si>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</si>
  <si>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</si>
  <si>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</si>
  <si>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</si>
  <si>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</si>
  <si>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</si>
  <si>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</si>
  <si>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</si>
  <si>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</si>
  <si>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</si>
  <si>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</si>
  <si>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</si>
  <si>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</si>
  <si>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</si>
  <si>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</si>
  <si>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</si>
  <si>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</si>
  <si>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</si>
  <si>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</si>
  <si>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</si>
  <si>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</si>
  <si>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</si>
  <si>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</si>
  <si>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</si>
  <si>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Atrium</t>
  </si>
  <si>
    <t>STA</t>
  </si>
  <si>
    <t>1</t>
  </si>
  <si>
    <t>{f2e784c1-f4db-4370-8cc4-cebb73948a07}</t>
  </si>
  <si>
    <t>2</t>
  </si>
  <si>
    <t>/</t>
  </si>
  <si>
    <t>D.1.1</t>
  </si>
  <si>
    <t xml:space="preserve">Architektonicko-stavební řešení </t>
  </si>
  <si>
    <t>Soupis</t>
  </si>
  <si>
    <t>{a8020c12-e379-4032-b956-82eed61d767f}</t>
  </si>
  <si>
    <t>D.1.4.2</t>
  </si>
  <si>
    <t>Odvodnění</t>
  </si>
  <si>
    <t>{dd4e69c1-e892-40b9-bc6a-c073d5938ace}</t>
  </si>
  <si>
    <t>D.1.4.3</t>
  </si>
  <si>
    <t>Silnoproudá elektrotechnika</t>
  </si>
  <si>
    <t>{9f2d7ca3-9c00-4f05-95a9-2b1ee2882fb3}</t>
  </si>
  <si>
    <t>D.1.4.8</t>
  </si>
  <si>
    <t xml:space="preserve">Sadové úpravy </t>
  </si>
  <si>
    <t>{ca498d41-67cc-4298-ba7c-b83d1a3ccd43}</t>
  </si>
  <si>
    <t>KRYCÍ LIST SOUPISU PRACÍ</t>
  </si>
  <si>
    <t>Objekt:</t>
  </si>
  <si>
    <t>Soupis:</t>
  </si>
  <si>
    <t xml:space="preserve">D.1.1 - Architektonicko-stavební řešení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</si>
  <si>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</si>
  <si>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</si>
  <si>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</si>
  <si>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</si>
  <si>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</si>
  <si>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</si>
  <si>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</si>
  <si>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</si>
  <si>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</si>
  <si>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</si>
  <si>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</si>
  <si>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</si>
  <si>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</si>
  <si>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</si>
  <si>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767 - Konstrukce zámečnické</t>
  </si>
  <si>
    <t>Ostatní - Ostatní</t>
  </si>
  <si>
    <t xml:space="preserve">    OST1 - Ostatní dodávky a konstrukce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</si>
  <si>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</si>
  <si>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</si>
  <si>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</si>
  <si>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</si>
  <si>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</si>
  <si>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</si>
  <si>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</si>
  <si>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</si>
  <si>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</si>
  <si>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</si>
  <si>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</si>
  <si>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</si>
  <si>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</si>
  <si>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</si>
  <si>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</si>
  <si>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</si>
  <si>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</si>
  <si>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</si>
  <si>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113107224</t>
  </si>
  <si>
    <t>Odstranění podkladu z kameniva tl 400 mm strojně pl přes 200 m2</t>
  </si>
  <si>
    <t>m2</t>
  </si>
  <si>
    <t>CS ÚRS 2020 01</t>
  </si>
  <si>
    <t>4</t>
  </si>
  <si>
    <t>-351308874</t>
  </si>
  <si>
    <t>113107243</t>
  </si>
  <si>
    <t>Odstranění podkladu živičného tl 150 mm strojně pl přes 200 m2</t>
  </si>
  <si>
    <t>-1099416110</t>
  </si>
  <si>
    <t>3</t>
  </si>
  <si>
    <t>113202111</t>
  </si>
  <si>
    <t>Vytrhání obrub krajníků obrubníků stojatých</t>
  </si>
  <si>
    <t>m</t>
  </si>
  <si>
    <t>548366714</t>
  </si>
  <si>
    <t>121151114</t>
  </si>
  <si>
    <t>Sejmutí ornice plochy do 500 m2 tl vrstvy do 250 mm strojně</t>
  </si>
  <si>
    <t>514946336</t>
  </si>
  <si>
    <t>VV</t>
  </si>
  <si>
    <t>(328,93+231,25)</t>
  </si>
  <si>
    <t>Součet</t>
  </si>
  <si>
    <t>5</t>
  </si>
  <si>
    <t>131213101</t>
  </si>
  <si>
    <t>Hloubení jam v soudržných horninách třídy těžitelnosti I, skupiny 3 ručně</t>
  </si>
  <si>
    <t>m3</t>
  </si>
  <si>
    <t>461239890</t>
  </si>
  <si>
    <t>"viz základové konstrukce_pergola 1" 3*(0,5*0,5*0,9)*8</t>
  </si>
  <si>
    <t>"viz základové konstrukce_pergola 2" 3*(0,5*0,5*0,9)*8</t>
  </si>
  <si>
    <t>"viz základové konstrukce_pergola 3" 3*(0,5*0,5*0,9)*4</t>
  </si>
  <si>
    <t>"viz základové konstrukce_lavička L1" 3*(0,5*0,25*0,8)*1</t>
  </si>
  <si>
    <t>"viz základové konstrukce_koše L5" 3*(0,4*0,4*0,8)*3</t>
  </si>
  <si>
    <t>"viz základové konstrukce_cyklobox" 3*(0,3*0,3*0,8)*12</t>
  </si>
  <si>
    <t>6</t>
  </si>
  <si>
    <t>132251101</t>
  </si>
  <si>
    <t>Hloubení rýh nezapažených  š do 800 mm v hornině třídy těžitelnosti I, skupiny 3 objem do 20 m3 strojně</t>
  </si>
  <si>
    <t>30139276</t>
  </si>
  <si>
    <t>"NS_obruby" 0,4*(85+105)*0,3</t>
  </si>
  <si>
    <t>7</t>
  </si>
  <si>
    <t>162251102</t>
  </si>
  <si>
    <t>Vodorovné přemístění do 50 m výkopku/sypaniny z horniny třídy těžitelnosti I, skupiny 1 až 3</t>
  </si>
  <si>
    <t>-177784215</t>
  </si>
  <si>
    <t>P</t>
  </si>
  <si>
    <t>Poznámka k položce:_x000D_
-pro zpětné zásypy _ tam a zpět</t>
  </si>
  <si>
    <t>17,733*2 'Přepočtené koeficientem množství</t>
  </si>
  <si>
    <t>8</t>
  </si>
  <si>
    <t>162751117</t>
  </si>
  <si>
    <t>Vodorovné přemístění do 10000 m výkopku/sypaniny z horniny třídy těžitelnosti I, skupiny 1 až 3</t>
  </si>
  <si>
    <t>-916735962</t>
  </si>
  <si>
    <t>"viz základové konstrukce_pergola 1" (0,5*0,5*0,9)*8</t>
  </si>
  <si>
    <t>"viz základové konstrukce_pergola 2" (0,5*0,5*0,9)*8</t>
  </si>
  <si>
    <t>"viz základové konstrukce_pergola 3" (0,5*0,5*0,9)*4</t>
  </si>
  <si>
    <t>"viz základové konstrukce_lavička L1" (0,5*0,25*0,8)*1</t>
  </si>
  <si>
    <t>"viz základové konstrukce_koše L5" (0,4*0,4*0,8)*3</t>
  </si>
  <si>
    <t>"viz základové konstrukce_cyklobox" (0,3*0,3*0,8)*12</t>
  </si>
  <si>
    <t>"polštáře" 0,803</t>
  </si>
  <si>
    <t>Mezisoučet</t>
  </si>
  <si>
    <t>"NS_obruby" 0,4*(85+105)*0,3*0,7</t>
  </si>
  <si>
    <t>9</t>
  </si>
  <si>
    <t>162751119</t>
  </si>
  <si>
    <t>Příplatek k vodorovnému přemístění výkopku/sypaniny z horniny třídy těžitelnosti I, skupiny 1 až 3 ZKD 1000 m přes 10000 m</t>
  </si>
  <si>
    <t>427911383</t>
  </si>
  <si>
    <t>22,611*10 'Přepočtené koeficientem množství</t>
  </si>
  <si>
    <t>10</t>
  </si>
  <si>
    <t>171201231</t>
  </si>
  <si>
    <t xml:space="preserve">Poplatek za uložení zeminy a kamení na skládce (skládkovné) </t>
  </si>
  <si>
    <t>t</t>
  </si>
  <si>
    <t>595124267</t>
  </si>
  <si>
    <t>22,611*1,8 'Přepočtené koeficientem množství</t>
  </si>
  <si>
    <t>11</t>
  </si>
  <si>
    <t>171251201</t>
  </si>
  <si>
    <t>Uložení sypaniny na skládky nebo meziskládky</t>
  </si>
  <si>
    <t>1890570348</t>
  </si>
  <si>
    <t>12</t>
  </si>
  <si>
    <t>174151101</t>
  </si>
  <si>
    <t>Zásyp jam, šachet rýh nebo kolem objektů sypaninou se zhutněním</t>
  </si>
  <si>
    <t>1795211956</t>
  </si>
  <si>
    <t>(17,544+22,8)-22,611</t>
  </si>
  <si>
    <t>13</t>
  </si>
  <si>
    <t>181951R12</t>
  </si>
  <si>
    <t xml:space="preserve">Úprava pláně v hornině třídy těžitelnosti I, skupiny 1 až 3 se zhutněním_ručním vibračním pěchem / válcem </t>
  </si>
  <si>
    <t>CS VLASTNÍ</t>
  </si>
  <si>
    <t>790521566</t>
  </si>
  <si>
    <t>"NS_skladba_D1" (712,8)</t>
  </si>
  <si>
    <t>"NS_skladba_D2" (102,4)</t>
  </si>
  <si>
    <t>"NS_skladba_D3" (65,1)</t>
  </si>
  <si>
    <t>14</t>
  </si>
  <si>
    <t>460120016</t>
  </si>
  <si>
    <t>Naložení výkopku ručně z hornin třídy 1 až 4</t>
  </si>
  <si>
    <t>231989336</t>
  </si>
  <si>
    <t>Zakládání</t>
  </si>
  <si>
    <t>213311141</t>
  </si>
  <si>
    <t>Polštáře zhutněné pod základy ze štěrkopísku tříděného</t>
  </si>
  <si>
    <t>355789117</t>
  </si>
  <si>
    <t>"viz základové konstrukce_pergola 1" 0,1*(0,5*0,5*1,2)*8</t>
  </si>
  <si>
    <t>"viz základové konstrukce_pergola 2" 0,1*(0,5*0,5*1,2)*8</t>
  </si>
  <si>
    <t>"viz základové konstrukce_pergola 3" 0,1*(0,5*0,5*1,2)*4</t>
  </si>
  <si>
    <t>"viz základové konstrukce_lavička L1" 0,1*(0,5*0,25*1,2)*1</t>
  </si>
  <si>
    <t>"viz základové konstrukce_koše L5" 0,1*(0,4*0,4*1,2)*3</t>
  </si>
  <si>
    <t>"viz základové konstrukce_cyklobox" 0,1*(0,3*0,3*1,2)*12</t>
  </si>
  <si>
    <t>16</t>
  </si>
  <si>
    <t>275321411</t>
  </si>
  <si>
    <t>Základové patky ze ŽB tř. C 20/25</t>
  </si>
  <si>
    <t>-1504786567</t>
  </si>
  <si>
    <t>17</t>
  </si>
  <si>
    <t>275351121</t>
  </si>
  <si>
    <t>Zřízení bednění základových patek</t>
  </si>
  <si>
    <t>1308117169</t>
  </si>
  <si>
    <t>"viz základové konstrukce_pergola 1" (2,0*0,9)*8</t>
  </si>
  <si>
    <t>"viz základové konstrukce_pergola 2" (2,0*0,9)*8</t>
  </si>
  <si>
    <t>"viz základové konstrukce_pergola 3" (2,0*0,9)*4</t>
  </si>
  <si>
    <t>"viz základové konstrukce_lavička L1" (1,5*0,8)*1</t>
  </si>
  <si>
    <t>"viz základové konstrukce_koše L5" (1,6*0,8)*3</t>
  </si>
  <si>
    <t>"viz základové konstrukce_cyklobox" (1,2*0,8)*12</t>
  </si>
  <si>
    <t>18</t>
  </si>
  <si>
    <t>275351122</t>
  </si>
  <si>
    <t>Odstranění bednění základových patek</t>
  </si>
  <si>
    <t>925836704</t>
  </si>
  <si>
    <t>19</t>
  </si>
  <si>
    <t>275361821</t>
  </si>
  <si>
    <t>Výztuž základových patek betonářskou ocelí 10 505 (R)</t>
  </si>
  <si>
    <t>165912638</t>
  </si>
  <si>
    <t>"předpoklad-bude upřesněno v rámci realizace/dílenské dokumentace"</t>
  </si>
  <si>
    <t>"viz základové konstrukce" 5,848*75/1000</t>
  </si>
  <si>
    <t>Komunikace pozemní</t>
  </si>
  <si>
    <t>20</t>
  </si>
  <si>
    <t>564201111</t>
  </si>
  <si>
    <t>Podklad nebo podsyp ze štěrkopísku ŠP tl 40 mm</t>
  </si>
  <si>
    <t>1782251358</t>
  </si>
  <si>
    <t>Poznámka k položce:_x000D_
FRAKCE _ 0-4 mm</t>
  </si>
  <si>
    <t>564211111</t>
  </si>
  <si>
    <t>Podklad nebo podsyp ze štěrkopísku ŠP tl 50 mm</t>
  </si>
  <si>
    <t>1926403077</t>
  </si>
  <si>
    <t>Poznámka k položce:_x000D_
FRAKCE _ 4-8 mm</t>
  </si>
  <si>
    <t>22</t>
  </si>
  <si>
    <t>564841111</t>
  </si>
  <si>
    <t>Podklad ze štěrkodrtě ŠD tl 120 mm</t>
  </si>
  <si>
    <t>528913264</t>
  </si>
  <si>
    <t>23</t>
  </si>
  <si>
    <t>564851111</t>
  </si>
  <si>
    <t>Podklad ze štěrkodrtě ŠD tl 150 mm</t>
  </si>
  <si>
    <t>-1098429123</t>
  </si>
  <si>
    <t>24</t>
  </si>
  <si>
    <t>564861111</t>
  </si>
  <si>
    <t>Podklad ze štěrkodrtě ŠD tl 200 mm</t>
  </si>
  <si>
    <t>-761118535</t>
  </si>
  <si>
    <t>25</t>
  </si>
  <si>
    <t>581131115</t>
  </si>
  <si>
    <t>Kryt cementobetonový CB tl 200 mm</t>
  </si>
  <si>
    <t>-1988355344</t>
  </si>
  <si>
    <t>Poznámka k položce:_x000D_
Nad rámec rozsahu je v jednotkové ceně započítáno : dilatace po délkových úsecích 4,5 m. Dilatace bude provedena vyřezáním spár do zavadlého betonu. Spáry budou zality těsnícím tmelem.</t>
  </si>
  <si>
    <t>26</t>
  </si>
  <si>
    <t>596211121</t>
  </si>
  <si>
    <t>Kladení dlažby komunikací pro pěší tl 60 mm skupiny B pl do 100 m2</t>
  </si>
  <si>
    <t>-800122200</t>
  </si>
  <si>
    <t>27</t>
  </si>
  <si>
    <t>M</t>
  </si>
  <si>
    <t>59521R00</t>
  </si>
  <si>
    <t>keramická dlažba pro chodníky _ 100/200/52 mm _ (specifikace dle PD a TZ)</t>
  </si>
  <si>
    <t>2136206806</t>
  </si>
  <si>
    <t xml:space="preserve">Poznámka k položce:_x000D_
Keramická dlažba pro chodníky bude mrazuvzdorná, s nízkou nasákavostí, stálobarevná, odolná kyselinám a solím, určená pro venkovní použití na chodníky. </t>
  </si>
  <si>
    <t>102,4*1,1 'Přepočtené koeficientem množství</t>
  </si>
  <si>
    <t>28</t>
  </si>
  <si>
    <t>596811221</t>
  </si>
  <si>
    <t>Kladení betonové dlažby komunikací pro pěší do lože z kameniva vel do 0,25 m2 plochy do 100 m2</t>
  </si>
  <si>
    <t>402868954</t>
  </si>
  <si>
    <t>29</t>
  </si>
  <si>
    <t>59248R00</t>
  </si>
  <si>
    <t>dlažba plošná betonová chodníková 500/500/50 mm _ specifikace dle PD a TZ</t>
  </si>
  <si>
    <t>-651054434</t>
  </si>
  <si>
    <t>65,1*1,1 'Přepočtené koeficientem množství</t>
  </si>
  <si>
    <t>30</t>
  </si>
  <si>
    <t>599985R11</t>
  </si>
  <si>
    <t>D+M _ betonové nášlapné kameny 1000/250/55 mm (včetně podkladního podsypu)</t>
  </si>
  <si>
    <t>kus</t>
  </si>
  <si>
    <t>-1580536343</t>
  </si>
  <si>
    <t xml:space="preserve">Poznámka k položce:_x000D_
Kompletní systémové dodávky a provedení dle specifikace PD a TZ včetně všech přímo souvisejících prací/činností a dodávek/doplňků a příslušenství_x000D_
-----------------------------------------------------------------------------------------------------------------------------------------------------------------------------------_x000D_
V plochách s vegetací budou dále osázeny betonové dlaždice 1000/250/55 mm. Budou osazeny do štěrkového lože tl. 150 mm. Dlažba je mrazuvzdorná, v přírodním vzhledu betonu, opatřena impregnací proti znečištění a pronikání vody, povrch reliéfní. _x000D_
_x000D_
</t>
  </si>
  <si>
    <t>(24,0+13,0+14,0)</t>
  </si>
  <si>
    <t>Ostatní konstrukce a práce, bourání</t>
  </si>
  <si>
    <t>31</t>
  </si>
  <si>
    <t>916111113</t>
  </si>
  <si>
    <t>Osazení obruby z velkých kostek s boční opěrou do lože z betonu prostého</t>
  </si>
  <si>
    <t>584839995</t>
  </si>
  <si>
    <t>32</t>
  </si>
  <si>
    <t>143428390</t>
  </si>
  <si>
    <t>105*0,15 'Přepočtené koeficientem množství</t>
  </si>
  <si>
    <t>33</t>
  </si>
  <si>
    <t>919716111</t>
  </si>
  <si>
    <t>Výztuž cementobetonového krytu ze svařovaných sítí hmotnosti do 7,5 kg/m2</t>
  </si>
  <si>
    <t>-1418342880</t>
  </si>
  <si>
    <t>"předpoklad_bude upřesněno v rámci dílenské dokumentace" 2,848</t>
  </si>
  <si>
    <t>34</t>
  </si>
  <si>
    <t>919726123</t>
  </si>
  <si>
    <t>Geotextilie pro ochranu, separaci a filtraci netkaná měrná hmotnost do 500 g/m2</t>
  </si>
  <si>
    <t>1320766797</t>
  </si>
  <si>
    <t>"NS_skladba_D2" (102,4)*1,1</t>
  </si>
  <si>
    <t>35</t>
  </si>
  <si>
    <t>919748111</t>
  </si>
  <si>
    <t xml:space="preserve">Provedení zdrsnění cementobetonového krytu </t>
  </si>
  <si>
    <t>-1589180719</t>
  </si>
  <si>
    <t>36</t>
  </si>
  <si>
    <t>985015R01</t>
  </si>
  <si>
    <t xml:space="preserve">Demontáž / odstranění svítidla </t>
  </si>
  <si>
    <t>-221586214</t>
  </si>
  <si>
    <t>Poznámka k položce:_x000D_
Kompletní provedení dle specifikace PD a TZ včetně všech přímo souvisejících prací/činností a likvidace odpadů dle zákona o odpadech</t>
  </si>
  <si>
    <t>37</t>
  </si>
  <si>
    <t>985015R11</t>
  </si>
  <si>
    <t xml:space="preserve">Dodávka a osazení obloukové nerezové obruby v = 100 mm </t>
  </si>
  <si>
    <t>-1170554181</t>
  </si>
  <si>
    <t>Poznámka k položce:_x000D_
Kompletní systémová dodávka a provedení dle specifikace PD a TZ včetně všech přímo souvisejících prací/činností a dodávek/doplńků a příslušenství</t>
  </si>
  <si>
    <t>997</t>
  </si>
  <si>
    <t>Přesun sutě</t>
  </si>
  <si>
    <t>38</t>
  </si>
  <si>
    <t>997013R31</t>
  </si>
  <si>
    <t xml:space="preserve">Poplatek za uložení na skládce (skládkovné) stavebního odpadu bez rozlišení </t>
  </si>
  <si>
    <t>719497662</t>
  </si>
  <si>
    <t>Poznámka k položce:_x000D_
Jednotková cena stanovena pro stavební odpad BEZ ROZLIŠENÍ _včetně nebezpečných odpadů._x000D_
----------------------------------------------------------------------------------------------------------------------</t>
  </si>
  <si>
    <t>39</t>
  </si>
  <si>
    <t>997321511</t>
  </si>
  <si>
    <t>Vodorovná doprava suti a vybouraných hmot po suchu do 1 km</t>
  </si>
  <si>
    <t>-369336144</t>
  </si>
  <si>
    <t>40</t>
  </si>
  <si>
    <t>997321519</t>
  </si>
  <si>
    <t>Příplatek ZKD 1km vodorovné dopravy suti a vybouraných hmot po suchu</t>
  </si>
  <si>
    <t>431547485</t>
  </si>
  <si>
    <t>1000,853*20 'Přepočtené koeficientem množství</t>
  </si>
  <si>
    <t>41</t>
  </si>
  <si>
    <t>997321611</t>
  </si>
  <si>
    <t>Nakládání nebo překládání suti a vybouraných hmot</t>
  </si>
  <si>
    <t>622142162</t>
  </si>
  <si>
    <t>998</t>
  </si>
  <si>
    <t>Přesun hmot</t>
  </si>
  <si>
    <t>42</t>
  </si>
  <si>
    <t>998225111</t>
  </si>
  <si>
    <t xml:space="preserve">Přesun hmot pro pozemní komunikace s krytem </t>
  </si>
  <si>
    <t>263544824</t>
  </si>
  <si>
    <t>PSV</t>
  </si>
  <si>
    <t>Práce a dodávky PSV</t>
  </si>
  <si>
    <t>762</t>
  </si>
  <si>
    <t>Konstrukce tesařské</t>
  </si>
  <si>
    <t>43</t>
  </si>
  <si>
    <t>762018R02</t>
  </si>
  <si>
    <t xml:space="preserve">D+M dřevěné prvky konstrukcí </t>
  </si>
  <si>
    <t>-2096860335</t>
  </si>
  <si>
    <t>Poznámka k položce:_x000D_
Specifikace / obsah jednotkové ceny:_x000D_
-dodávka, výroba řeziva/prvků, (hoblování prvků) - kvalita dle PD a TZ _x000D_
-přesuny vč. potřebné zdvihací techniky_x000D_
-kompletní osazení/montážní práce/kotvení vč. kotevních prvků_x000D_
-spojovací prostředky, ošetření a impregnace řeziva vč. příslušných finálních povrchových úprav_x000D_
(ochranné povrchové úpravy dle požadavků PBŘ) _x000D_
----------------------------------------------------------------------------------_x000D_
-dílenská a výrobní dokumentace vč. příslušných statických výpočtů_x000D_
---------------------------------------------------------------------------------------------_x000D_
-ostatní, jinde neuvedené. přímo související práce a dodávky včetně ztratného</t>
  </si>
  <si>
    <t>"kompletní provedení dle specifikace PD a TZ vč. všech souvisejících prací a dodávek</t>
  </si>
  <si>
    <t>"pergola 1" 1,21</t>
  </si>
  <si>
    <t>"pergola 2" 0,94</t>
  </si>
  <si>
    <t>"pergola 3" 0,87</t>
  </si>
  <si>
    <t>767</t>
  </si>
  <si>
    <t>Konstrukce zámečnické</t>
  </si>
  <si>
    <t>44</t>
  </si>
  <si>
    <t>767015R01</t>
  </si>
  <si>
    <t>D+M ocelových a zámečnických prvků / konstrukcí</t>
  </si>
  <si>
    <t>kg</t>
  </si>
  <si>
    <t>263970405</t>
  </si>
  <si>
    <t xml:space="preserve">Poznámka k položce:_x000D_
Specifikace / rozsah provedení - viz TZ:_x000D_
--------------------------------------------------------_x000D_
-dodávka a výroba ocelových prvků a konstrukcí - dle zadání a PD_x000D_
-dodávka veškerých spojovacích a kotevních prvků_x000D_
-kompletní provrchobvé úpravy prvků dle požadavků PD a PBŘ_x000D_
-veškeré přesuny/zdvihací technika a kompletní montážní práce_x000D_
-kompletní montážní / usazovací a kotevní práce_x000D_
--------------------------------------------------------_x000D_
-dílenská dokumentace vč. statického přepočtu_x000D_
-ostatní nespecifikované práce a dodávky, které bezprostředně souvisí s provedení _x000D_
předmětného prvku/konstrukce dle zadávací dokumentace_x000D_
-veškeré náklady na dodávku (včetně ztratného) a provedení jsou obsaženy v jednotkové ceně_x000D_
_x000D_
</t>
  </si>
  <si>
    <t>"kompletní provedení dle specifikace PD a TZ vč. všech souvisejících prací a dodávek"</t>
  </si>
  <si>
    <t>"pergola 1" 725,9</t>
  </si>
  <si>
    <t>"pergola 2" 644,0</t>
  </si>
  <si>
    <t>"pergola 3" 371,9</t>
  </si>
  <si>
    <t>45</t>
  </si>
  <si>
    <t>767431R01</t>
  </si>
  <si>
    <t xml:space="preserve">Z-01 - D+M _ boxy na kola </t>
  </si>
  <si>
    <t>kpl.</t>
  </si>
  <si>
    <t>-351980599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</si>
  <si>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zámečnických výrobků.</t>
  </si>
  <si>
    <t>Ostatní</t>
  </si>
  <si>
    <t>OST1</t>
  </si>
  <si>
    <t xml:space="preserve">Ostatní dodávky a konstrukce </t>
  </si>
  <si>
    <t>46</t>
  </si>
  <si>
    <t>OST01_R01</t>
  </si>
  <si>
    <t xml:space="preserve">L 1 _ D+M _ lavička 2000/785/600 mm _ pro kotvení k podkladu </t>
  </si>
  <si>
    <t>512</t>
  </si>
  <si>
    <t>1673348144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</si>
  <si>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výrobků.</t>
  </si>
  <si>
    <t>47</t>
  </si>
  <si>
    <t>OST01_R02</t>
  </si>
  <si>
    <t xml:space="preserve">L 2 _ D+M _ lavička 2000/445/420 mm _ pro volné uložení </t>
  </si>
  <si>
    <t>1288587323</t>
  </si>
  <si>
    <t>48</t>
  </si>
  <si>
    <t>OST01_R03</t>
  </si>
  <si>
    <t xml:space="preserve">L 3 _ D+M _ lavička 450/445/420 mm _ pro volné uložení </t>
  </si>
  <si>
    <t>-1337848910</t>
  </si>
  <si>
    <t>49</t>
  </si>
  <si>
    <t>OST01_R04</t>
  </si>
  <si>
    <t xml:space="preserve">L 4 _ D+M _ stůl 1800/725/795 mm _ pro volné uložení </t>
  </si>
  <si>
    <t>-1532933470</t>
  </si>
  <si>
    <t>50</t>
  </si>
  <si>
    <t>OST01_R05</t>
  </si>
  <si>
    <t xml:space="preserve">L 5 _ D+M _ odpadkový koš se stříškou 350/930/250 mm _ pro ukotvení do podkladu </t>
  </si>
  <si>
    <t>-1322368374</t>
  </si>
  <si>
    <t>D.1.4.2 - Odvodnění</t>
  </si>
  <si>
    <t>N00 - Technika prostředí staveb / inženýrské sítě</t>
  </si>
  <si>
    <t>N00</t>
  </si>
  <si>
    <t>Technika prostředí staveb / inženýrské sítě</t>
  </si>
  <si>
    <t>N00_R01</t>
  </si>
  <si>
    <t>Odvodnění_ viz samostatný soupis prací</t>
  </si>
  <si>
    <t>1760750416</t>
  </si>
  <si>
    <t>D.1.4.3 - Silnoproudá elektrotechnika</t>
  </si>
  <si>
    <t>Silnoproudá elektrotechnika _ viz samostatný soupis prací</t>
  </si>
  <si>
    <t>1421970129</t>
  </si>
  <si>
    <t xml:space="preserve">D.1.4.8 - Sadové úpravy </t>
  </si>
  <si>
    <t>N00 - Inženýrské objekty</t>
  </si>
  <si>
    <t>Inženýrské objekty</t>
  </si>
  <si>
    <t>Sadové úpravy _ viz samostatný soupis prací</t>
  </si>
  <si>
    <t>STAVEBNÍ ÚPRAVY ZPEVNĚNÝCH PLOCH AREÁLU FBI, SO-03</t>
  </si>
  <si>
    <t>SO-03 - Atrium</t>
  </si>
  <si>
    <t>SO-03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</si>
</sst>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topLeftCell="A79" workbookViewId="0">
      <selection activeCell="A100" sqref="A100:XFD10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05" t="s">
        <v>5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14" t="s">
        <v>13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15" t="s">
        <v>444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21"/>
      <c r="BS6" s="18" t="s">
        <v>6</v>
      </c>
    </row>
    <row r="7" spans="1:74" s="1" customFormat="1" ht="12" customHeight="1">
      <c r="B7" s="21"/>
      <c r="D7" s="27" t="s">
        <v>15</v>
      </c>
      <c r="K7" s="25" t="s">
        <v>16</v>
      </c>
      <c r="AK7" s="27" t="s">
        <v>17</v>
      </c>
      <c r="AN7" s="25" t="s">
        <v>18</v>
      </c>
      <c r="AR7" s="21"/>
      <c r="BS7" s="18" t="s">
        <v>6</v>
      </c>
    </row>
    <row r="8" spans="1:74" s="1" customFormat="1" ht="12" customHeight="1">
      <c r="B8" s="21"/>
      <c r="D8" s="27" t="s">
        <v>19</v>
      </c>
      <c r="K8" s="25" t="s">
        <v>20</v>
      </c>
      <c r="AK8" s="27" t="s">
        <v>21</v>
      </c>
      <c r="AN8" s="204">
        <v>44074</v>
      </c>
      <c r="AR8" s="21"/>
      <c r="BS8" s="18" t="s">
        <v>6</v>
      </c>
    </row>
    <row r="9" spans="1:74" s="1" customFormat="1" ht="29.25" customHeight="1">
      <c r="B9" s="21"/>
      <c r="D9" s="24" t="s">
        <v>22</v>
      </c>
      <c r="K9" s="28" t="s">
        <v>23</v>
      </c>
      <c r="AK9" s="24" t="s">
        <v>24</v>
      </c>
      <c r="AN9" s="28" t="s">
        <v>25</v>
      </c>
      <c r="AR9" s="21"/>
      <c r="BS9" s="18" t="s">
        <v>6</v>
      </c>
    </row>
    <row r="10" spans="1:74" s="1" customFormat="1" ht="12" customHeight="1">
      <c r="B10" s="21"/>
      <c r="D10" s="27" t="s">
        <v>26</v>
      </c>
      <c r="AK10" s="27" t="s">
        <v>27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28</v>
      </c>
      <c r="AK11" s="27" t="s">
        <v>29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30</v>
      </c>
      <c r="AK13" s="27" t="s">
        <v>27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31</v>
      </c>
      <c r="AK14" s="27" t="s">
        <v>29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32</v>
      </c>
      <c r="AK16" s="27" t="s">
        <v>27</v>
      </c>
      <c r="AN16" s="25" t="s">
        <v>1</v>
      </c>
      <c r="AR16" s="21"/>
      <c r="BS16" s="18" t="s">
        <v>3</v>
      </c>
    </row>
    <row r="17" spans="1:71" s="1" customFormat="1" ht="18.399999999999999" customHeight="1">
      <c r="B17" s="21"/>
      <c r="E17" s="25" t="s">
        <v>33</v>
      </c>
      <c r="AK17" s="27" t="s">
        <v>29</v>
      </c>
      <c r="AN17" s="25" t="s">
        <v>1</v>
      </c>
      <c r="AR17" s="21"/>
      <c r="BS17" s="18" t="s">
        <v>34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35</v>
      </c>
      <c r="AK19" s="27" t="s">
        <v>27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20</v>
      </c>
      <c r="AK20" s="27" t="s">
        <v>29</v>
      </c>
      <c r="AN20" s="25" t="s">
        <v>1</v>
      </c>
      <c r="AR20" s="21"/>
      <c r="BS20" s="18" t="s">
        <v>34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36</v>
      </c>
      <c r="AR22" s="21"/>
    </row>
    <row r="23" spans="1:71" s="1" customFormat="1" ht="71.25" customHeight="1">
      <c r="B23" s="21"/>
      <c r="E23" s="216" t="s">
        <v>37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1"/>
    </row>
    <row r="26" spans="1:71" s="2" customFormat="1" ht="25.9" customHeight="1">
      <c r="A26" s="31"/>
      <c r="B26" s="32"/>
      <c r="C26" s="31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7">
        <f>ROUND(AG94,2)</f>
        <v>0</v>
      </c>
      <c r="AL26" s="218"/>
      <c r="AM26" s="218"/>
      <c r="AN26" s="218"/>
      <c r="AO26" s="218"/>
      <c r="AP26" s="31"/>
      <c r="AQ26" s="31"/>
      <c r="AR26" s="32"/>
      <c r="BE26" s="31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19" t="s">
        <v>39</v>
      </c>
      <c r="M28" s="219"/>
      <c r="N28" s="219"/>
      <c r="O28" s="219"/>
      <c r="P28" s="219"/>
      <c r="Q28" s="31"/>
      <c r="R28" s="31"/>
      <c r="S28" s="31"/>
      <c r="T28" s="31"/>
      <c r="U28" s="31"/>
      <c r="V28" s="31"/>
      <c r="W28" s="219" t="s">
        <v>40</v>
      </c>
      <c r="X28" s="219"/>
      <c r="Y28" s="219"/>
      <c r="Z28" s="219"/>
      <c r="AA28" s="219"/>
      <c r="AB28" s="219"/>
      <c r="AC28" s="219"/>
      <c r="AD28" s="219"/>
      <c r="AE28" s="219"/>
      <c r="AF28" s="31"/>
      <c r="AG28" s="31"/>
      <c r="AH28" s="31"/>
      <c r="AI28" s="31"/>
      <c r="AJ28" s="31"/>
      <c r="AK28" s="219" t="s">
        <v>41</v>
      </c>
      <c r="AL28" s="219"/>
      <c r="AM28" s="219"/>
      <c r="AN28" s="219"/>
      <c r="AO28" s="219"/>
      <c r="AP28" s="31"/>
      <c r="AQ28" s="31"/>
      <c r="AR28" s="32"/>
      <c r="BE28" s="31"/>
    </row>
    <row r="29" spans="1:71" s="3" customFormat="1" ht="14.45" customHeight="1">
      <c r="B29" s="36"/>
      <c r="D29" s="27" t="s">
        <v>42</v>
      </c>
      <c r="F29" s="27" t="s">
        <v>43</v>
      </c>
      <c r="L29" s="207">
        <v>0.21</v>
      </c>
      <c r="M29" s="208"/>
      <c r="N29" s="208"/>
      <c r="O29" s="208"/>
      <c r="P29" s="208"/>
      <c r="W29" s="209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K29" s="209">
        <f>ROUND(AV94, 2)</f>
        <v>0</v>
      </c>
      <c r="AL29" s="208"/>
      <c r="AM29" s="208"/>
      <c r="AN29" s="208"/>
      <c r="AO29" s="208"/>
      <c r="AR29" s="36"/>
    </row>
    <row r="30" spans="1:71" s="3" customFormat="1" ht="14.45" customHeight="1">
      <c r="B30" s="36"/>
      <c r="F30" s="27" t="s">
        <v>44</v>
      </c>
      <c r="L30" s="207">
        <v>0.15</v>
      </c>
      <c r="M30" s="208"/>
      <c r="N30" s="208"/>
      <c r="O30" s="208"/>
      <c r="P30" s="208"/>
      <c r="W30" s="209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K30" s="209">
        <f>ROUND(AW94, 2)</f>
        <v>0</v>
      </c>
      <c r="AL30" s="208"/>
      <c r="AM30" s="208"/>
      <c r="AN30" s="208"/>
      <c r="AO30" s="208"/>
      <c r="AR30" s="36"/>
    </row>
    <row r="31" spans="1:71" s="3" customFormat="1" ht="14.45" hidden="1" customHeight="1">
      <c r="B31" s="36"/>
      <c r="F31" s="27" t="s">
        <v>45</v>
      </c>
      <c r="L31" s="207">
        <v>0.21</v>
      </c>
      <c r="M31" s="208"/>
      <c r="N31" s="208"/>
      <c r="O31" s="208"/>
      <c r="P31" s="208"/>
      <c r="W31" s="209">
        <f>ROUND(BB94,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09">
        <v>0</v>
      </c>
      <c r="AL31" s="208"/>
      <c r="AM31" s="208"/>
      <c r="AN31" s="208"/>
      <c r="AO31" s="208"/>
      <c r="AR31" s="36"/>
    </row>
    <row r="32" spans="1:71" s="3" customFormat="1" ht="14.45" hidden="1" customHeight="1">
      <c r="B32" s="36"/>
      <c r="F32" s="27" t="s">
        <v>46</v>
      </c>
      <c r="L32" s="207">
        <v>0.15</v>
      </c>
      <c r="M32" s="208"/>
      <c r="N32" s="208"/>
      <c r="O32" s="208"/>
      <c r="P32" s="208"/>
      <c r="W32" s="209">
        <f>ROUND(BC94,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09">
        <v>0</v>
      </c>
      <c r="AL32" s="208"/>
      <c r="AM32" s="208"/>
      <c r="AN32" s="208"/>
      <c r="AO32" s="208"/>
      <c r="AR32" s="36"/>
    </row>
    <row r="33" spans="1:57" s="3" customFormat="1" ht="14.45" hidden="1" customHeight="1">
      <c r="B33" s="36"/>
      <c r="F33" s="27" t="s">
        <v>47</v>
      </c>
      <c r="L33" s="207">
        <v>0</v>
      </c>
      <c r="M33" s="208"/>
      <c r="N33" s="208"/>
      <c r="O33" s="208"/>
      <c r="P33" s="208"/>
      <c r="W33" s="209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09">
        <v>0</v>
      </c>
      <c r="AL33" s="208"/>
      <c r="AM33" s="208"/>
      <c r="AN33" s="208"/>
      <c r="AO33" s="208"/>
      <c r="AR33" s="36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pans="1:57" s="2" customFormat="1" ht="25.9" customHeight="1">
      <c r="A35" s="31"/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13" t="s">
        <v>50</v>
      </c>
      <c r="Y35" s="211"/>
      <c r="Z35" s="211"/>
      <c r="AA35" s="211"/>
      <c r="AB35" s="211"/>
      <c r="AC35" s="39"/>
      <c r="AD35" s="39"/>
      <c r="AE35" s="39"/>
      <c r="AF35" s="39"/>
      <c r="AG35" s="39"/>
      <c r="AH35" s="39"/>
      <c r="AI35" s="39"/>
      <c r="AJ35" s="39"/>
      <c r="AK35" s="210">
        <f>SUM(AK26:AK33)</f>
        <v>0</v>
      </c>
      <c r="AL35" s="211"/>
      <c r="AM35" s="211"/>
      <c r="AN35" s="211"/>
      <c r="AO35" s="212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1"/>
      <c r="D49" s="42" t="s">
        <v>51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52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1"/>
      <c r="B60" s="32"/>
      <c r="C60" s="31"/>
      <c r="D60" s="44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53</v>
      </c>
      <c r="AI60" s="34"/>
      <c r="AJ60" s="34"/>
      <c r="AK60" s="34"/>
      <c r="AL60" s="34"/>
      <c r="AM60" s="44" t="s">
        <v>54</v>
      </c>
      <c r="AN60" s="34"/>
      <c r="AO60" s="34"/>
      <c r="AP60" s="31"/>
      <c r="AQ60" s="31"/>
      <c r="AR60" s="32"/>
      <c r="BE60" s="31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1"/>
      <c r="B64" s="32"/>
      <c r="C64" s="31"/>
      <c r="D64" s="42" t="s">
        <v>55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56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1"/>
      <c r="B75" s="32"/>
      <c r="C75" s="31"/>
      <c r="D75" s="44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53</v>
      </c>
      <c r="AI75" s="34"/>
      <c r="AJ75" s="34"/>
      <c r="AK75" s="34"/>
      <c r="AL75" s="34"/>
      <c r="AM75" s="44" t="s">
        <v>54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2" t="s">
        <v>57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7" t="s">
        <v>12</v>
      </c>
      <c r="L84" s="4" t="str">
        <f>K5</f>
        <v>N20-129_exp5_SO03</v>
      </c>
      <c r="AR84" s="50"/>
    </row>
    <row r="85" spans="1:91" s="5" customFormat="1" ht="36.950000000000003" customHeight="1">
      <c r="B85" s="51"/>
      <c r="C85" s="52" t="s">
        <v>14</v>
      </c>
      <c r="L85" s="234" t="str">
        <f>K6</f>
        <v>STAVEBNÍ ÚPRAVY ZPEVNĚNÝCH PLOCH AREÁLU FBI, SO-03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7" t="s">
        <v>19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7" t="s">
        <v>21</v>
      </c>
      <c r="AJ87" s="31"/>
      <c r="AK87" s="31"/>
      <c r="AL87" s="31"/>
      <c r="AM87" s="236">
        <f>IF(AN8= "","",AN8)</f>
        <v>44074</v>
      </c>
      <c r="AN87" s="236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7" t="s">
        <v>26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VŠB-TU Ostrava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7" t="s">
        <v>32</v>
      </c>
      <c r="AJ89" s="31"/>
      <c r="AK89" s="31"/>
      <c r="AL89" s="31"/>
      <c r="AM89" s="237" t="str">
        <f>IF(E17="","",E17)</f>
        <v>MARPO s.r.o.</v>
      </c>
      <c r="AN89" s="238"/>
      <c r="AO89" s="238"/>
      <c r="AP89" s="238"/>
      <c r="AQ89" s="31"/>
      <c r="AR89" s="32"/>
      <c r="AS89" s="239" t="s">
        <v>58</v>
      </c>
      <c r="AT89" s="240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7" t="s">
        <v>30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>MARPO s.r.o., 28. října 66/201, Ostrava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7" t="s">
        <v>35</v>
      </c>
      <c r="AJ90" s="31"/>
      <c r="AK90" s="31"/>
      <c r="AL90" s="31"/>
      <c r="AM90" s="237" t="str">
        <f>IF(E20="","",E20)</f>
        <v xml:space="preserve"> </v>
      </c>
      <c r="AN90" s="238"/>
      <c r="AO90" s="238"/>
      <c r="AP90" s="238"/>
      <c r="AQ90" s="31"/>
      <c r="AR90" s="32"/>
      <c r="AS90" s="241"/>
      <c r="AT90" s="242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41"/>
      <c r="AT91" s="242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25" t="s">
        <v>59</v>
      </c>
      <c r="D92" s="226"/>
      <c r="E92" s="226"/>
      <c r="F92" s="226"/>
      <c r="G92" s="226"/>
      <c r="H92" s="59"/>
      <c r="I92" s="227" t="s">
        <v>60</v>
      </c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29" t="s">
        <v>61</v>
      </c>
      <c r="AH92" s="226"/>
      <c r="AI92" s="226"/>
      <c r="AJ92" s="226"/>
      <c r="AK92" s="226"/>
      <c r="AL92" s="226"/>
      <c r="AM92" s="226"/>
      <c r="AN92" s="227" t="s">
        <v>62</v>
      </c>
      <c r="AO92" s="226"/>
      <c r="AP92" s="228"/>
      <c r="AQ92" s="60" t="s">
        <v>63</v>
      </c>
      <c r="AR92" s="32"/>
      <c r="AS92" s="61" t="s">
        <v>64</v>
      </c>
      <c r="AT92" s="62" t="s">
        <v>65</v>
      </c>
      <c r="AU92" s="62" t="s">
        <v>66</v>
      </c>
      <c r="AV92" s="62" t="s">
        <v>67</v>
      </c>
      <c r="AW92" s="62" t="s">
        <v>68</v>
      </c>
      <c r="AX92" s="62" t="s">
        <v>69</v>
      </c>
      <c r="AY92" s="62" t="s">
        <v>70</v>
      </c>
      <c r="AZ92" s="62" t="s">
        <v>71</v>
      </c>
      <c r="BA92" s="62" t="s">
        <v>72</v>
      </c>
      <c r="BB92" s="62" t="s">
        <v>73</v>
      </c>
      <c r="BC92" s="62" t="s">
        <v>74</v>
      </c>
      <c r="BD92" s="63" t="s">
        <v>75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76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3">
        <f>ROUND(AG95,2)</f>
        <v>0</v>
      </c>
      <c r="AH94" s="223"/>
      <c r="AI94" s="223"/>
      <c r="AJ94" s="223"/>
      <c r="AK94" s="223"/>
      <c r="AL94" s="223"/>
      <c r="AM94" s="223"/>
      <c r="AN94" s="224">
        <f t="shared" ref="AN94:AN99" si="0">SUM(AG94,AT94)</f>
        <v>0</v>
      </c>
      <c r="AO94" s="224"/>
      <c r="AP94" s="224"/>
      <c r="AQ94" s="71" t="s">
        <v>1</v>
      </c>
      <c r="AR94" s="67"/>
      <c r="AS94" s="72">
        <f>ROUND(AS95,2)</f>
        <v>0</v>
      </c>
      <c r="AT94" s="73">
        <f t="shared" ref="AT94:AT99" si="1">ROUND(SUM(AV94:AW94),2)</f>
        <v>0</v>
      </c>
      <c r="AU94" s="74">
        <f>ROUND(AU95,5)</f>
        <v>1923.97839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77</v>
      </c>
      <c r="BT94" s="76" t="s">
        <v>78</v>
      </c>
      <c r="BU94" s="77" t="s">
        <v>79</v>
      </c>
      <c r="BV94" s="76" t="s">
        <v>80</v>
      </c>
      <c r="BW94" s="76" t="s">
        <v>4</v>
      </c>
      <c r="BX94" s="76" t="s">
        <v>81</v>
      </c>
      <c r="CL94" s="76" t="s">
        <v>16</v>
      </c>
    </row>
    <row r="95" spans="1:91" s="7" customFormat="1" ht="16.5" customHeight="1">
      <c r="B95" s="78"/>
      <c r="C95" s="79"/>
      <c r="D95" s="232" t="s">
        <v>446</v>
      </c>
      <c r="E95" s="232"/>
      <c r="F95" s="232"/>
      <c r="G95" s="232"/>
      <c r="H95" s="232"/>
      <c r="I95" s="80"/>
      <c r="J95" s="232" t="s">
        <v>82</v>
      </c>
      <c r="K95" s="232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  <c r="AE95" s="232"/>
      <c r="AF95" s="232"/>
      <c r="AG95" s="233">
        <f>ROUND(SUM(AG96:AG99),2)</f>
        <v>0</v>
      </c>
      <c r="AH95" s="231"/>
      <c r="AI95" s="231"/>
      <c r="AJ95" s="231"/>
      <c r="AK95" s="231"/>
      <c r="AL95" s="231"/>
      <c r="AM95" s="231"/>
      <c r="AN95" s="230">
        <f t="shared" si="0"/>
        <v>0</v>
      </c>
      <c r="AO95" s="231"/>
      <c r="AP95" s="231"/>
      <c r="AQ95" s="81" t="s">
        <v>83</v>
      </c>
      <c r="AR95" s="78"/>
      <c r="AS95" s="82">
        <f>ROUND(SUM(AS96:AS99),2)</f>
        <v>0</v>
      </c>
      <c r="AT95" s="83">
        <f t="shared" si="1"/>
        <v>0</v>
      </c>
      <c r="AU95" s="84">
        <f>ROUND(SUM(AU96:AU99),5)</f>
        <v>1923.97839</v>
      </c>
      <c r="AV95" s="83">
        <f>ROUND(AZ95*L29,2)</f>
        <v>0</v>
      </c>
      <c r="AW95" s="83">
        <f>ROUND(BA95*L30,2)</f>
        <v>0</v>
      </c>
      <c r="AX95" s="83">
        <f>ROUND(BB95*L29,2)</f>
        <v>0</v>
      </c>
      <c r="AY95" s="83">
        <f>ROUND(BC95*L30,2)</f>
        <v>0</v>
      </c>
      <c r="AZ95" s="83">
        <f>ROUND(SUM(AZ96:AZ99),2)</f>
        <v>0</v>
      </c>
      <c r="BA95" s="83">
        <f>ROUND(SUM(BA96:BA99),2)</f>
        <v>0</v>
      </c>
      <c r="BB95" s="83">
        <f>ROUND(SUM(BB96:BB99),2)</f>
        <v>0</v>
      </c>
      <c r="BC95" s="83">
        <f>ROUND(SUM(BC96:BC99),2)</f>
        <v>0</v>
      </c>
      <c r="BD95" s="85">
        <f>ROUND(SUM(BD96:BD99),2)</f>
        <v>0</v>
      </c>
      <c r="BS95" s="86" t="s">
        <v>77</v>
      </c>
      <c r="BT95" s="86" t="s">
        <v>84</v>
      </c>
      <c r="BU95" s="86" t="s">
        <v>79</v>
      </c>
      <c r="BV95" s="86" t="s">
        <v>80</v>
      </c>
      <c r="BW95" s="86" t="s">
        <v>85</v>
      </c>
      <c r="BX95" s="86" t="s">
        <v>4</v>
      </c>
      <c r="CL95" s="86" t="s">
        <v>16</v>
      </c>
      <c r="CM95" s="86" t="s">
        <v>86</v>
      </c>
    </row>
    <row r="96" spans="1:91" s="4" customFormat="1" ht="16.5" customHeight="1">
      <c r="A96" s="87" t="s">
        <v>87</v>
      </c>
      <c r="B96" s="50"/>
      <c r="C96" s="10"/>
      <c r="D96" s="10"/>
      <c r="E96" s="222" t="s">
        <v>88</v>
      </c>
      <c r="F96" s="222"/>
      <c r="G96" s="222"/>
      <c r="H96" s="222"/>
      <c r="I96" s="222"/>
      <c r="J96" s="10"/>
      <c r="K96" s="222" t="s">
        <v>89</v>
      </c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22"/>
      <c r="Z96" s="222"/>
      <c r="AA96" s="222"/>
      <c r="AB96" s="222"/>
      <c r="AC96" s="222"/>
      <c r="AD96" s="222"/>
      <c r="AE96" s="222"/>
      <c r="AF96" s="222"/>
      <c r="AG96" s="220">
        <f>'D.1.1 - Architektonicko-s...'!J32</f>
        <v>0</v>
      </c>
      <c r="AH96" s="221"/>
      <c r="AI96" s="221"/>
      <c r="AJ96" s="221"/>
      <c r="AK96" s="221"/>
      <c r="AL96" s="221"/>
      <c r="AM96" s="221"/>
      <c r="AN96" s="220">
        <f t="shared" si="0"/>
        <v>0</v>
      </c>
      <c r="AO96" s="221"/>
      <c r="AP96" s="221"/>
      <c r="AQ96" s="88" t="s">
        <v>90</v>
      </c>
      <c r="AR96" s="50"/>
      <c r="AS96" s="89">
        <v>0</v>
      </c>
      <c r="AT96" s="90">
        <f t="shared" si="1"/>
        <v>0</v>
      </c>
      <c r="AU96" s="91">
        <f>'D.1.1 - Architektonicko-s...'!P132</f>
        <v>1923.9783890000001</v>
      </c>
      <c r="AV96" s="90">
        <f>'D.1.1 - Architektonicko-s...'!J35</f>
        <v>0</v>
      </c>
      <c r="AW96" s="90">
        <f>'D.1.1 - Architektonicko-s...'!J36</f>
        <v>0</v>
      </c>
      <c r="AX96" s="90">
        <f>'D.1.1 - Architektonicko-s...'!J37</f>
        <v>0</v>
      </c>
      <c r="AY96" s="90">
        <f>'D.1.1 - Architektonicko-s...'!J38</f>
        <v>0</v>
      </c>
      <c r="AZ96" s="90">
        <f>'D.1.1 - Architektonicko-s...'!F35</f>
        <v>0</v>
      </c>
      <c r="BA96" s="90">
        <f>'D.1.1 - Architektonicko-s...'!F36</f>
        <v>0</v>
      </c>
      <c r="BB96" s="90">
        <f>'D.1.1 - Architektonicko-s...'!F37</f>
        <v>0</v>
      </c>
      <c r="BC96" s="90">
        <f>'D.1.1 - Architektonicko-s...'!F38</f>
        <v>0</v>
      </c>
      <c r="BD96" s="92">
        <f>'D.1.1 - Architektonicko-s...'!F39</f>
        <v>0</v>
      </c>
      <c r="BT96" s="25" t="s">
        <v>86</v>
      </c>
      <c r="BV96" s="25" t="s">
        <v>80</v>
      </c>
      <c r="BW96" s="25" t="s">
        <v>91</v>
      </c>
      <c r="BX96" s="25" t="s">
        <v>85</v>
      </c>
      <c r="CL96" s="25" t="s">
        <v>16</v>
      </c>
    </row>
    <row r="97" spans="1:90" s="4" customFormat="1" ht="16.5" customHeight="1">
      <c r="A97" s="87" t="s">
        <v>87</v>
      </c>
      <c r="B97" s="50"/>
      <c r="C97" s="10"/>
      <c r="D97" s="10"/>
      <c r="E97" s="222" t="s">
        <v>92</v>
      </c>
      <c r="F97" s="222"/>
      <c r="G97" s="222"/>
      <c r="H97" s="222"/>
      <c r="I97" s="222"/>
      <c r="J97" s="10"/>
      <c r="K97" s="222" t="s">
        <v>93</v>
      </c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22"/>
      <c r="Z97" s="222"/>
      <c r="AA97" s="222"/>
      <c r="AB97" s="222"/>
      <c r="AC97" s="222"/>
      <c r="AD97" s="222"/>
      <c r="AE97" s="222"/>
      <c r="AF97" s="222"/>
      <c r="AG97" s="220">
        <f>'D.1.4.2 - Odvodnění'!J32</f>
        <v>0</v>
      </c>
      <c r="AH97" s="221"/>
      <c r="AI97" s="221"/>
      <c r="AJ97" s="221"/>
      <c r="AK97" s="221"/>
      <c r="AL97" s="221"/>
      <c r="AM97" s="221"/>
      <c r="AN97" s="220">
        <f t="shared" si="0"/>
        <v>0</v>
      </c>
      <c r="AO97" s="221"/>
      <c r="AP97" s="221"/>
      <c r="AQ97" s="88" t="s">
        <v>90</v>
      </c>
      <c r="AR97" s="50"/>
      <c r="AS97" s="89">
        <v>0</v>
      </c>
      <c r="AT97" s="90">
        <f t="shared" si="1"/>
        <v>0</v>
      </c>
      <c r="AU97" s="91">
        <f>'D.1.4.2 - Odvodnění'!P121</f>
        <v>0</v>
      </c>
      <c r="AV97" s="90">
        <f>'D.1.4.2 - Odvodnění'!J35</f>
        <v>0</v>
      </c>
      <c r="AW97" s="90">
        <f>'D.1.4.2 - Odvodnění'!J36</f>
        <v>0</v>
      </c>
      <c r="AX97" s="90">
        <f>'D.1.4.2 - Odvodnění'!J37</f>
        <v>0</v>
      </c>
      <c r="AY97" s="90">
        <f>'D.1.4.2 - Odvodnění'!J38</f>
        <v>0</v>
      </c>
      <c r="AZ97" s="90">
        <f>'D.1.4.2 - Odvodnění'!F35</f>
        <v>0</v>
      </c>
      <c r="BA97" s="90">
        <f>'D.1.4.2 - Odvodnění'!F36</f>
        <v>0</v>
      </c>
      <c r="BB97" s="90">
        <f>'D.1.4.2 - Odvodnění'!F37</f>
        <v>0</v>
      </c>
      <c r="BC97" s="90">
        <f>'D.1.4.2 - Odvodnění'!F38</f>
        <v>0</v>
      </c>
      <c r="BD97" s="92">
        <f>'D.1.4.2 - Odvodnění'!F39</f>
        <v>0</v>
      </c>
      <c r="BT97" s="25" t="s">
        <v>86</v>
      </c>
      <c r="BV97" s="25" t="s">
        <v>80</v>
      </c>
      <c r="BW97" s="25" t="s">
        <v>94</v>
      </c>
      <c r="BX97" s="25" t="s">
        <v>85</v>
      </c>
      <c r="CL97" s="25" t="s">
        <v>16</v>
      </c>
    </row>
    <row r="98" spans="1:90" s="4" customFormat="1" ht="16.5" customHeight="1">
      <c r="A98" s="87" t="s">
        <v>87</v>
      </c>
      <c r="B98" s="50"/>
      <c r="C98" s="10"/>
      <c r="D98" s="10"/>
      <c r="E98" s="222" t="s">
        <v>95</v>
      </c>
      <c r="F98" s="222"/>
      <c r="G98" s="222"/>
      <c r="H98" s="222"/>
      <c r="I98" s="222"/>
      <c r="J98" s="10"/>
      <c r="K98" s="222" t="s">
        <v>96</v>
      </c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22"/>
      <c r="Z98" s="222"/>
      <c r="AA98" s="222"/>
      <c r="AB98" s="222"/>
      <c r="AC98" s="222"/>
      <c r="AD98" s="222"/>
      <c r="AE98" s="222"/>
      <c r="AF98" s="222"/>
      <c r="AG98" s="220">
        <f>'D.1.4.3 - Silnoproudá ele...'!J32</f>
        <v>0</v>
      </c>
      <c r="AH98" s="221"/>
      <c r="AI98" s="221"/>
      <c r="AJ98" s="221"/>
      <c r="AK98" s="221"/>
      <c r="AL98" s="221"/>
      <c r="AM98" s="221"/>
      <c r="AN98" s="220">
        <f t="shared" si="0"/>
        <v>0</v>
      </c>
      <c r="AO98" s="221"/>
      <c r="AP98" s="221"/>
      <c r="AQ98" s="88" t="s">
        <v>90</v>
      </c>
      <c r="AR98" s="50"/>
      <c r="AS98" s="89">
        <v>0</v>
      </c>
      <c r="AT98" s="90">
        <f t="shared" si="1"/>
        <v>0</v>
      </c>
      <c r="AU98" s="91">
        <f>'D.1.4.3 - Silnoproudá ele...'!P121</f>
        <v>0</v>
      </c>
      <c r="AV98" s="90">
        <f>'D.1.4.3 - Silnoproudá ele...'!J35</f>
        <v>0</v>
      </c>
      <c r="AW98" s="90">
        <f>'D.1.4.3 - Silnoproudá ele...'!J36</f>
        <v>0</v>
      </c>
      <c r="AX98" s="90">
        <f>'D.1.4.3 - Silnoproudá ele...'!J37</f>
        <v>0</v>
      </c>
      <c r="AY98" s="90">
        <f>'D.1.4.3 - Silnoproudá ele...'!J38</f>
        <v>0</v>
      </c>
      <c r="AZ98" s="90">
        <f>'D.1.4.3 - Silnoproudá ele...'!F35</f>
        <v>0</v>
      </c>
      <c r="BA98" s="90">
        <f>'D.1.4.3 - Silnoproudá ele...'!F36</f>
        <v>0</v>
      </c>
      <c r="BB98" s="90">
        <f>'D.1.4.3 - Silnoproudá ele...'!F37</f>
        <v>0</v>
      </c>
      <c r="BC98" s="90">
        <f>'D.1.4.3 - Silnoproudá ele...'!F38</f>
        <v>0</v>
      </c>
      <c r="BD98" s="92">
        <f>'D.1.4.3 - Silnoproudá ele...'!F39</f>
        <v>0</v>
      </c>
      <c r="BT98" s="25" t="s">
        <v>86</v>
      </c>
      <c r="BV98" s="25" t="s">
        <v>80</v>
      </c>
      <c r="BW98" s="25" t="s">
        <v>97</v>
      </c>
      <c r="BX98" s="25" t="s">
        <v>85</v>
      </c>
      <c r="CL98" s="25" t="s">
        <v>16</v>
      </c>
    </row>
    <row r="99" spans="1:90" s="4" customFormat="1" ht="16.5" customHeight="1">
      <c r="A99" s="87" t="s">
        <v>87</v>
      </c>
      <c r="B99" s="50"/>
      <c r="C99" s="10"/>
      <c r="D99" s="10"/>
      <c r="E99" s="222" t="s">
        <v>98</v>
      </c>
      <c r="F99" s="222"/>
      <c r="G99" s="222"/>
      <c r="H99" s="222"/>
      <c r="I99" s="222"/>
      <c r="J99" s="10"/>
      <c r="K99" s="222" t="s">
        <v>99</v>
      </c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22"/>
      <c r="Z99" s="222"/>
      <c r="AA99" s="222"/>
      <c r="AB99" s="222"/>
      <c r="AC99" s="222"/>
      <c r="AD99" s="222"/>
      <c r="AE99" s="222"/>
      <c r="AF99" s="222"/>
      <c r="AG99" s="220">
        <f>'D.1.4.8 - Sadové úpravy '!J32</f>
        <v>0</v>
      </c>
      <c r="AH99" s="221"/>
      <c r="AI99" s="221"/>
      <c r="AJ99" s="221"/>
      <c r="AK99" s="221"/>
      <c r="AL99" s="221"/>
      <c r="AM99" s="221"/>
      <c r="AN99" s="220">
        <f t="shared" si="0"/>
        <v>0</v>
      </c>
      <c r="AO99" s="221"/>
      <c r="AP99" s="221"/>
      <c r="AQ99" s="88" t="s">
        <v>90</v>
      </c>
      <c r="AR99" s="50"/>
      <c r="AS99" s="89">
        <v>0</v>
      </c>
      <c r="AT99" s="90">
        <f t="shared" si="1"/>
        <v>0</v>
      </c>
      <c r="AU99" s="91">
        <f>'D.1.4.8 - Sadové úpravy '!P121</f>
        <v>0</v>
      </c>
      <c r="AV99" s="90">
        <f>'D.1.4.8 - Sadové úpravy '!J35</f>
        <v>0</v>
      </c>
      <c r="AW99" s="90">
        <f>'D.1.4.8 - Sadové úpravy '!J36</f>
        <v>0</v>
      </c>
      <c r="AX99" s="90">
        <f>'D.1.4.8 - Sadové úpravy '!J37</f>
        <v>0</v>
      </c>
      <c r="AY99" s="90">
        <f>'D.1.4.8 - Sadové úpravy '!J38</f>
        <v>0</v>
      </c>
      <c r="AZ99" s="90">
        <f>'D.1.4.8 - Sadové úpravy '!F35</f>
        <v>0</v>
      </c>
      <c r="BA99" s="90">
        <f>'D.1.4.8 - Sadové úpravy '!F36</f>
        <v>0</v>
      </c>
      <c r="BB99" s="90">
        <f>'D.1.4.8 - Sadové úpravy '!F37</f>
        <v>0</v>
      </c>
      <c r="BC99" s="90">
        <f>'D.1.4.8 - Sadové úpravy '!F38</f>
        <v>0</v>
      </c>
      <c r="BD99" s="92">
        <f>'D.1.4.8 - Sadové úpravy '!F39</f>
        <v>0</v>
      </c>
      <c r="BT99" s="25" t="s">
        <v>86</v>
      </c>
      <c r="BV99" s="25" t="s">
        <v>80</v>
      </c>
      <c r="BW99" s="25" t="s">
        <v>100</v>
      </c>
      <c r="BX99" s="25" t="s">
        <v>85</v>
      </c>
      <c r="CL99" s="25" t="s">
        <v>16</v>
      </c>
    </row>
    <row r="100" spans="1:90" s="2" customFormat="1" ht="30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  <row r="101" spans="1:90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32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</sheetData>
  <mergeCells count="56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6:AP96"/>
    <mergeCell ref="AG96:AM96"/>
    <mergeCell ref="K97:AF97"/>
    <mergeCell ref="AG97:AM97"/>
    <mergeCell ref="E97:I97"/>
    <mergeCell ref="AN97:AP97"/>
    <mergeCell ref="AG94:AM94"/>
    <mergeCell ref="AN94:AP94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</mergeCells>
  <hyperlinks>
    <hyperlink ref="A96" location="'D.1.1 - Architektonicko-s...'!C2" display="/"/>
    <hyperlink ref="A97" location="'D.1.4.2 - Odvodnění'!C2" display="/"/>
    <hyperlink ref="A98" location="'D.1.4.3 - Silnoproudá ele...'!C2" display="/"/>
    <hyperlink ref="A99" location="'D.1.4.8 - Sadové úpravy '!C2" display="/"/>
  </hyperlinks>
  <pageMargins left="0.39370078740157483" right="0.39370078740157483" top="0.78740157480314965" bottom="0.78740157480314965" header="0" footer="0"/>
  <pageSetup paperSize="9" fitToHeight="100" orientation="landscape" blackAndWhite="1" r:id="rId1"/>
  <headerFooter>
    <oddFooter>&amp;LSO-03&amp;CStrana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0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3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1:46" s="1" customFormat="1" ht="24.95" customHeight="1">
      <c r="B4" s="21"/>
      <c r="D4" s="22" t="s">
        <v>101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3" t="str">
        <f>'Rekapitulace stavby'!K6</f>
        <v>STAVEBNÍ ÚPRAVY ZPEVNĚNÝCH PLOCH AREÁLU FBI, SO-03</v>
      </c>
      <c r="F7" s="245"/>
      <c r="G7" s="245"/>
      <c r="H7" s="245"/>
      <c r="L7" s="21"/>
    </row>
    <row r="8" spans="1:46" s="1" customFormat="1" ht="12" customHeight="1">
      <c r="B8" s="21"/>
      <c r="D8" s="27" t="s">
        <v>102</v>
      </c>
      <c r="L8" s="21"/>
    </row>
    <row r="9" spans="1:46" s="2" customFormat="1" ht="16.5" customHeight="1">
      <c r="A9" s="31"/>
      <c r="B9" s="32"/>
      <c r="C9" s="31"/>
      <c r="D9" s="31"/>
      <c r="E9" s="243" t="s">
        <v>445</v>
      </c>
      <c r="F9" s="244"/>
      <c r="G9" s="244"/>
      <c r="H9" s="244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7" t="s">
        <v>103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34" t="s">
        <v>104</v>
      </c>
      <c r="F11" s="244"/>
      <c r="G11" s="244"/>
      <c r="H11" s="244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7" t="s">
        <v>15</v>
      </c>
      <c r="E13" s="31"/>
      <c r="F13" s="25" t="s">
        <v>16</v>
      </c>
      <c r="G13" s="31"/>
      <c r="H13" s="31"/>
      <c r="I13" s="27" t="s">
        <v>17</v>
      </c>
      <c r="J13" s="25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7" t="s">
        <v>19</v>
      </c>
      <c r="E14" s="31"/>
      <c r="F14" s="25" t="s">
        <v>20</v>
      </c>
      <c r="G14" s="31"/>
      <c r="H14" s="31"/>
      <c r="I14" s="27" t="s">
        <v>21</v>
      </c>
      <c r="J14" s="54">
        <f>'Rekapitulace stavby'!AN8</f>
        <v>44074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7" t="s">
        <v>26</v>
      </c>
      <c r="E16" s="31"/>
      <c r="F16" s="31"/>
      <c r="G16" s="31"/>
      <c r="H16" s="31"/>
      <c r="I16" s="27" t="s">
        <v>27</v>
      </c>
      <c r="J16" s="25" t="s">
        <v>1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5" t="s">
        <v>28</v>
      </c>
      <c r="F17" s="31"/>
      <c r="G17" s="31"/>
      <c r="H17" s="31"/>
      <c r="I17" s="27" t="s">
        <v>29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7" t="s">
        <v>30</v>
      </c>
      <c r="E19" s="31"/>
      <c r="F19" s="31"/>
      <c r="G19" s="31"/>
      <c r="H19" s="31"/>
      <c r="I19" s="27" t="s">
        <v>27</v>
      </c>
      <c r="J19" s="25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5" t="s">
        <v>31</v>
      </c>
      <c r="F20" s="31"/>
      <c r="G20" s="31"/>
      <c r="H20" s="31"/>
      <c r="I20" s="27" t="s">
        <v>29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7" t="s">
        <v>32</v>
      </c>
      <c r="E22" s="31"/>
      <c r="F22" s="31"/>
      <c r="G22" s="31"/>
      <c r="H22" s="31"/>
      <c r="I22" s="27" t="s">
        <v>27</v>
      </c>
      <c r="J22" s="25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5" t="s">
        <v>33</v>
      </c>
      <c r="F23" s="31"/>
      <c r="G23" s="31"/>
      <c r="H23" s="31"/>
      <c r="I23" s="27" t="s">
        <v>29</v>
      </c>
      <c r="J23" s="25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7" t="s">
        <v>35</v>
      </c>
      <c r="E25" s="31"/>
      <c r="F25" s="31"/>
      <c r="G25" s="31"/>
      <c r="H25" s="31"/>
      <c r="I25" s="27" t="s">
        <v>27</v>
      </c>
      <c r="J25" s="25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7" t="s">
        <v>29</v>
      </c>
      <c r="J26" s="25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7" t="s">
        <v>36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83.25" customHeight="1">
      <c r="A29" s="95"/>
      <c r="B29" s="96"/>
      <c r="C29" s="95"/>
      <c r="D29" s="95"/>
      <c r="E29" s="216" t="s">
        <v>37</v>
      </c>
      <c r="F29" s="216"/>
      <c r="G29" s="216"/>
      <c r="H29" s="21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8" t="s">
        <v>38</v>
      </c>
      <c r="E32" s="31"/>
      <c r="F32" s="31"/>
      <c r="G32" s="31"/>
      <c r="H32" s="31"/>
      <c r="I32" s="31"/>
      <c r="J32" s="70">
        <f>ROUND(J132,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40</v>
      </c>
      <c r="G34" s="31"/>
      <c r="H34" s="31"/>
      <c r="I34" s="35" t="s">
        <v>39</v>
      </c>
      <c r="J34" s="35" t="s">
        <v>41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99" t="s">
        <v>42</v>
      </c>
      <c r="E35" s="27" t="s">
        <v>43</v>
      </c>
      <c r="F35" s="100">
        <f>ROUND((SUM(BE132:BE304)),  2)</f>
        <v>0</v>
      </c>
      <c r="G35" s="31"/>
      <c r="H35" s="31"/>
      <c r="I35" s="101">
        <v>0.21</v>
      </c>
      <c r="J35" s="100">
        <f>ROUND(((SUM(BE132:BE304))*I35),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7" t="s">
        <v>44</v>
      </c>
      <c r="F36" s="100">
        <f>ROUND((SUM(BF132:BF304)),  2)</f>
        <v>0</v>
      </c>
      <c r="G36" s="31"/>
      <c r="H36" s="31"/>
      <c r="I36" s="101">
        <v>0.15</v>
      </c>
      <c r="J36" s="100">
        <f>ROUND(((SUM(BF132:BF304))*I36),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7" t="s">
        <v>45</v>
      </c>
      <c r="F37" s="100">
        <f>ROUND((SUM(BG132:BG304)),  2)</f>
        <v>0</v>
      </c>
      <c r="G37" s="31"/>
      <c r="H37" s="31"/>
      <c r="I37" s="101">
        <v>0.21</v>
      </c>
      <c r="J37" s="100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7" t="s">
        <v>46</v>
      </c>
      <c r="F38" s="100">
        <f>ROUND((SUM(BH132:BH304)),  2)</f>
        <v>0</v>
      </c>
      <c r="G38" s="31"/>
      <c r="H38" s="31"/>
      <c r="I38" s="101">
        <v>0.15</v>
      </c>
      <c r="J38" s="100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7" t="s">
        <v>47</v>
      </c>
      <c r="F39" s="100">
        <f>ROUND((SUM(BI132:BI304)),  2)</f>
        <v>0</v>
      </c>
      <c r="G39" s="31"/>
      <c r="H39" s="31"/>
      <c r="I39" s="101">
        <v>0</v>
      </c>
      <c r="J39" s="100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2"/>
      <c r="D41" s="103" t="s">
        <v>48</v>
      </c>
      <c r="E41" s="59"/>
      <c r="F41" s="59"/>
      <c r="G41" s="104" t="s">
        <v>49</v>
      </c>
      <c r="H41" s="105" t="s">
        <v>50</v>
      </c>
      <c r="I41" s="59"/>
      <c r="J41" s="106">
        <f>SUM(J32:J39)</f>
        <v>0</v>
      </c>
      <c r="K41" s="107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1"/>
      <c r="B61" s="32"/>
      <c r="C61" s="31"/>
      <c r="D61" s="44" t="s">
        <v>53</v>
      </c>
      <c r="E61" s="34"/>
      <c r="F61" s="108" t="s">
        <v>54</v>
      </c>
      <c r="G61" s="44" t="s">
        <v>53</v>
      </c>
      <c r="H61" s="34"/>
      <c r="I61" s="34"/>
      <c r="J61" s="109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1"/>
      <c r="B76" s="32"/>
      <c r="C76" s="31"/>
      <c r="D76" s="44" t="s">
        <v>53</v>
      </c>
      <c r="E76" s="34"/>
      <c r="F76" s="108" t="s">
        <v>54</v>
      </c>
      <c r="G76" s="44" t="s">
        <v>53</v>
      </c>
      <c r="H76" s="34"/>
      <c r="I76" s="34"/>
      <c r="J76" s="109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2" t="s">
        <v>105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3" t="str">
        <f>E7</f>
        <v>STAVEBNÍ ÚPRAVY ZPEVNĚNÝCH PLOCH AREÁLU FBI, SO-03</v>
      </c>
      <c r="F85" s="245"/>
      <c r="G85" s="245"/>
      <c r="H85" s="245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21"/>
      <c r="C86" s="27" t="s">
        <v>102</v>
      </c>
      <c r="L86" s="21"/>
    </row>
    <row r="87" spans="1:31" s="2" customFormat="1" ht="16.5" customHeight="1">
      <c r="A87" s="31"/>
      <c r="B87" s="32"/>
      <c r="C87" s="31"/>
      <c r="D87" s="31"/>
      <c r="E87" s="243" t="s">
        <v>445</v>
      </c>
      <c r="F87" s="244"/>
      <c r="G87" s="244"/>
      <c r="H87" s="244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7" t="s">
        <v>103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34" t="str">
        <f>E11</f>
        <v xml:space="preserve">D.1.1 - Architektonicko-stavební řešení </v>
      </c>
      <c r="F89" s="244"/>
      <c r="G89" s="244"/>
      <c r="H89" s="244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7" t="s">
        <v>19</v>
      </c>
      <c r="D91" s="31"/>
      <c r="E91" s="31"/>
      <c r="F91" s="25" t="str">
        <f>F14</f>
        <v xml:space="preserve"> </v>
      </c>
      <c r="G91" s="31"/>
      <c r="H91" s="31"/>
      <c r="I91" s="27" t="s">
        <v>21</v>
      </c>
      <c r="J91" s="54">
        <f>IF(J14="","",J14)</f>
        <v>44074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7" t="s">
        <v>26</v>
      </c>
      <c r="D93" s="31"/>
      <c r="E93" s="31"/>
      <c r="F93" s="25" t="str">
        <f>E17</f>
        <v>VŠB-TU Ostrava</v>
      </c>
      <c r="G93" s="31"/>
      <c r="H93" s="31"/>
      <c r="I93" s="27" t="s">
        <v>32</v>
      </c>
      <c r="J93" s="29" t="str">
        <f>E23</f>
        <v>MARPO s.r.o.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7" t="s">
        <v>30</v>
      </c>
      <c r="D94" s="31"/>
      <c r="E94" s="31"/>
      <c r="F94" s="25" t="str">
        <f>IF(E20="","",E20)</f>
        <v>MARPO s.r.o., 28. října 66/201, Ostrava</v>
      </c>
      <c r="G94" s="31"/>
      <c r="H94" s="31"/>
      <c r="I94" s="27" t="s">
        <v>35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0" t="s">
        <v>106</v>
      </c>
      <c r="D96" s="102"/>
      <c r="E96" s="102"/>
      <c r="F96" s="102"/>
      <c r="G96" s="102"/>
      <c r="H96" s="102"/>
      <c r="I96" s="102"/>
      <c r="J96" s="111" t="s">
        <v>107</v>
      </c>
      <c r="K96" s="102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2" t="s">
        <v>108</v>
      </c>
      <c r="D98" s="31"/>
      <c r="E98" s="31"/>
      <c r="F98" s="31"/>
      <c r="G98" s="31"/>
      <c r="H98" s="31"/>
      <c r="I98" s="31"/>
      <c r="J98" s="70">
        <f>J132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109</v>
      </c>
    </row>
    <row r="99" spans="1:47" s="9" customFormat="1" ht="24.95" customHeight="1">
      <c r="B99" s="113"/>
      <c r="D99" s="114" t="s">
        <v>110</v>
      </c>
      <c r="E99" s="115"/>
      <c r="F99" s="115"/>
      <c r="G99" s="115"/>
      <c r="H99" s="115"/>
      <c r="I99" s="115"/>
      <c r="J99" s="116">
        <f>J133</f>
        <v>0</v>
      </c>
      <c r="L99" s="113"/>
    </row>
    <row r="100" spans="1:47" s="10" customFormat="1" ht="19.899999999999999" customHeight="1">
      <c r="B100" s="117"/>
      <c r="D100" s="118" t="s">
        <v>111</v>
      </c>
      <c r="E100" s="119"/>
      <c r="F100" s="119"/>
      <c r="G100" s="119"/>
      <c r="H100" s="119"/>
      <c r="I100" s="119"/>
      <c r="J100" s="120">
        <f>J134</f>
        <v>0</v>
      </c>
      <c r="L100" s="117"/>
    </row>
    <row r="101" spans="1:47" s="10" customFormat="1" ht="19.899999999999999" customHeight="1">
      <c r="B101" s="117"/>
      <c r="D101" s="118" t="s">
        <v>112</v>
      </c>
      <c r="E101" s="119"/>
      <c r="F101" s="119"/>
      <c r="G101" s="119"/>
      <c r="H101" s="119"/>
      <c r="I101" s="119"/>
      <c r="J101" s="120">
        <f>J180</f>
        <v>0</v>
      </c>
      <c r="L101" s="117"/>
    </row>
    <row r="102" spans="1:47" s="10" customFormat="1" ht="19.899999999999999" customHeight="1">
      <c r="B102" s="117"/>
      <c r="D102" s="118" t="s">
        <v>113</v>
      </c>
      <c r="E102" s="119"/>
      <c r="F102" s="119"/>
      <c r="G102" s="119"/>
      <c r="H102" s="119"/>
      <c r="I102" s="119"/>
      <c r="J102" s="120">
        <f>J210</f>
        <v>0</v>
      </c>
      <c r="L102" s="117"/>
    </row>
    <row r="103" spans="1:47" s="10" customFormat="1" ht="19.899999999999999" customHeight="1">
      <c r="B103" s="117"/>
      <c r="D103" s="118" t="s">
        <v>114</v>
      </c>
      <c r="E103" s="119"/>
      <c r="F103" s="119"/>
      <c r="G103" s="119"/>
      <c r="H103" s="119"/>
      <c r="I103" s="119"/>
      <c r="J103" s="120">
        <f>J247</f>
        <v>0</v>
      </c>
      <c r="L103" s="117"/>
    </row>
    <row r="104" spans="1:47" s="10" customFormat="1" ht="19.899999999999999" customHeight="1">
      <c r="B104" s="117"/>
      <c r="D104" s="118" t="s">
        <v>115</v>
      </c>
      <c r="E104" s="119"/>
      <c r="F104" s="119"/>
      <c r="G104" s="119"/>
      <c r="H104" s="119"/>
      <c r="I104" s="119"/>
      <c r="J104" s="120">
        <f>J265</f>
        <v>0</v>
      </c>
      <c r="L104" s="117"/>
    </row>
    <row r="105" spans="1:47" s="10" customFormat="1" ht="19.899999999999999" customHeight="1">
      <c r="B105" s="117"/>
      <c r="D105" s="118" t="s">
        <v>116</v>
      </c>
      <c r="E105" s="119"/>
      <c r="F105" s="119"/>
      <c r="G105" s="119"/>
      <c r="H105" s="119"/>
      <c r="I105" s="119"/>
      <c r="J105" s="120">
        <f>J272</f>
        <v>0</v>
      </c>
      <c r="L105" s="117"/>
    </row>
    <row r="106" spans="1:47" s="9" customFormat="1" ht="24.95" customHeight="1">
      <c r="B106" s="113"/>
      <c r="D106" s="114" t="s">
        <v>117</v>
      </c>
      <c r="E106" s="115"/>
      <c r="F106" s="115"/>
      <c r="G106" s="115"/>
      <c r="H106" s="115"/>
      <c r="I106" s="115"/>
      <c r="J106" s="116">
        <f>J274</f>
        <v>0</v>
      </c>
      <c r="L106" s="113"/>
    </row>
    <row r="107" spans="1:47" s="10" customFormat="1" ht="19.899999999999999" customHeight="1">
      <c r="B107" s="117"/>
      <c r="D107" s="118" t="s">
        <v>118</v>
      </c>
      <c r="E107" s="119"/>
      <c r="F107" s="119"/>
      <c r="G107" s="119"/>
      <c r="H107" s="119"/>
      <c r="I107" s="119"/>
      <c r="J107" s="120">
        <f>J275</f>
        <v>0</v>
      </c>
      <c r="L107" s="117"/>
    </row>
    <row r="108" spans="1:47" s="10" customFormat="1" ht="19.899999999999999" customHeight="1">
      <c r="B108" s="117"/>
      <c r="D108" s="118" t="s">
        <v>119</v>
      </c>
      <c r="E108" s="119"/>
      <c r="F108" s="119"/>
      <c r="G108" s="119"/>
      <c r="H108" s="119"/>
      <c r="I108" s="119"/>
      <c r="J108" s="120">
        <f>J283</f>
        <v>0</v>
      </c>
      <c r="L108" s="117"/>
    </row>
    <row r="109" spans="1:47" s="9" customFormat="1" ht="24.95" customHeight="1">
      <c r="B109" s="113"/>
      <c r="D109" s="114" t="s">
        <v>120</v>
      </c>
      <c r="E109" s="115"/>
      <c r="F109" s="115"/>
      <c r="G109" s="115"/>
      <c r="H109" s="115"/>
      <c r="I109" s="115"/>
      <c r="J109" s="116">
        <f>J293</f>
        <v>0</v>
      </c>
      <c r="L109" s="113"/>
    </row>
    <row r="110" spans="1:47" s="10" customFormat="1" ht="19.899999999999999" customHeight="1">
      <c r="B110" s="117"/>
      <c r="D110" s="118" t="s">
        <v>121</v>
      </c>
      <c r="E110" s="119"/>
      <c r="F110" s="119"/>
      <c r="G110" s="119"/>
      <c r="H110" s="119"/>
      <c r="I110" s="119"/>
      <c r="J110" s="120">
        <f>J294</f>
        <v>0</v>
      </c>
      <c r="L110" s="117"/>
    </row>
    <row r="111" spans="1:47" s="2" customFormat="1" ht="21.7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6.95" customHeight="1">
      <c r="A112" s="31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6" spans="1:31" s="2" customFormat="1" ht="6.95" customHeight="1">
      <c r="A116" s="31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24.95" customHeight="1">
      <c r="A117" s="31"/>
      <c r="B117" s="32"/>
      <c r="C117" s="22" t="s">
        <v>122</v>
      </c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2" customHeight="1">
      <c r="A119" s="31"/>
      <c r="B119" s="32"/>
      <c r="C119" s="27" t="s">
        <v>14</v>
      </c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6.5" customHeight="1">
      <c r="A120" s="31"/>
      <c r="B120" s="32"/>
      <c r="C120" s="31"/>
      <c r="D120" s="31"/>
      <c r="E120" s="243" t="str">
        <f>E7</f>
        <v>STAVEBNÍ ÚPRAVY ZPEVNĚNÝCH PLOCH AREÁLU FBI, SO-03</v>
      </c>
      <c r="F120" s="245"/>
      <c r="G120" s="245"/>
      <c r="H120" s="245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1" customFormat="1" ht="12" customHeight="1">
      <c r="B121" s="21"/>
      <c r="C121" s="27" t="s">
        <v>102</v>
      </c>
      <c r="L121" s="21"/>
    </row>
    <row r="122" spans="1:31" s="2" customFormat="1" ht="16.5" customHeight="1">
      <c r="A122" s="31"/>
      <c r="B122" s="32"/>
      <c r="C122" s="31"/>
      <c r="D122" s="31"/>
      <c r="E122" s="243" t="s">
        <v>445</v>
      </c>
      <c r="F122" s="244"/>
      <c r="G122" s="244"/>
      <c r="H122" s="244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7" t="s">
        <v>103</v>
      </c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6.5" customHeight="1">
      <c r="A124" s="31"/>
      <c r="B124" s="32"/>
      <c r="C124" s="31"/>
      <c r="D124" s="31"/>
      <c r="E124" s="234" t="str">
        <f>E11</f>
        <v xml:space="preserve">D.1.1 - Architektonicko-stavební řešení </v>
      </c>
      <c r="F124" s="244"/>
      <c r="G124" s="244"/>
      <c r="H124" s="244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2" customHeight="1">
      <c r="A126" s="31"/>
      <c r="B126" s="32"/>
      <c r="C126" s="27" t="s">
        <v>19</v>
      </c>
      <c r="D126" s="31"/>
      <c r="E126" s="31"/>
      <c r="F126" s="25" t="str">
        <f>F14</f>
        <v xml:space="preserve"> </v>
      </c>
      <c r="G126" s="31"/>
      <c r="H126" s="31"/>
      <c r="I126" s="27" t="s">
        <v>21</v>
      </c>
      <c r="J126" s="54">
        <f>IF(J14="","",J14)</f>
        <v>44074</v>
      </c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6.95" customHeight="1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5.2" customHeight="1">
      <c r="A128" s="31"/>
      <c r="B128" s="32"/>
      <c r="C128" s="27" t="s">
        <v>26</v>
      </c>
      <c r="D128" s="31"/>
      <c r="E128" s="31"/>
      <c r="F128" s="25" t="str">
        <f>E17</f>
        <v>VŠB-TU Ostrava</v>
      </c>
      <c r="G128" s="31"/>
      <c r="H128" s="31"/>
      <c r="I128" s="27" t="s">
        <v>32</v>
      </c>
      <c r="J128" s="29" t="str">
        <f>E23</f>
        <v>MARPO s.r.o.</v>
      </c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5.2" customHeight="1">
      <c r="A129" s="31"/>
      <c r="B129" s="32"/>
      <c r="C129" s="27" t="s">
        <v>30</v>
      </c>
      <c r="D129" s="31"/>
      <c r="E129" s="31"/>
      <c r="F129" s="25" t="str">
        <f>IF(E20="","",E20)</f>
        <v>MARPO s.r.o., 28. října 66/201, Ostrava</v>
      </c>
      <c r="G129" s="31"/>
      <c r="H129" s="31"/>
      <c r="I129" s="27" t="s">
        <v>35</v>
      </c>
      <c r="J129" s="29" t="str">
        <f>E26</f>
        <v xml:space="preserve"> </v>
      </c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0.35" customHeight="1">
      <c r="A130" s="31"/>
      <c r="B130" s="32"/>
      <c r="C130" s="31"/>
      <c r="D130" s="31"/>
      <c r="E130" s="31"/>
      <c r="F130" s="31"/>
      <c r="G130" s="31"/>
      <c r="H130" s="31"/>
      <c r="I130" s="31"/>
      <c r="J130" s="31"/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11" customFormat="1" ht="29.25" customHeight="1">
      <c r="A131" s="121"/>
      <c r="B131" s="122"/>
      <c r="C131" s="123" t="s">
        <v>123</v>
      </c>
      <c r="D131" s="124" t="s">
        <v>63</v>
      </c>
      <c r="E131" s="124" t="s">
        <v>59</v>
      </c>
      <c r="F131" s="124" t="s">
        <v>60</v>
      </c>
      <c r="G131" s="124" t="s">
        <v>124</v>
      </c>
      <c r="H131" s="124" t="s">
        <v>125</v>
      </c>
      <c r="I131" s="124" t="s">
        <v>126</v>
      </c>
      <c r="J131" s="124" t="s">
        <v>107</v>
      </c>
      <c r="K131" s="125" t="s">
        <v>127</v>
      </c>
      <c r="L131" s="126"/>
      <c r="M131" s="61" t="s">
        <v>1</v>
      </c>
      <c r="N131" s="62" t="s">
        <v>42</v>
      </c>
      <c r="O131" s="62" t="s">
        <v>128</v>
      </c>
      <c r="P131" s="62" t="s">
        <v>129</v>
      </c>
      <c r="Q131" s="62" t="s">
        <v>130</v>
      </c>
      <c r="R131" s="62" t="s">
        <v>131</v>
      </c>
      <c r="S131" s="62" t="s">
        <v>132</v>
      </c>
      <c r="T131" s="63" t="s">
        <v>133</v>
      </c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</row>
    <row r="132" spans="1:65" s="2" customFormat="1" ht="22.9" customHeight="1">
      <c r="A132" s="31"/>
      <c r="B132" s="32"/>
      <c r="C132" s="68" t="s">
        <v>134</v>
      </c>
      <c r="D132" s="31"/>
      <c r="E132" s="31"/>
      <c r="F132" s="31"/>
      <c r="G132" s="31"/>
      <c r="H132" s="31"/>
      <c r="I132" s="31"/>
      <c r="J132" s="127">
        <f>BK132</f>
        <v>0</v>
      </c>
      <c r="K132" s="31"/>
      <c r="L132" s="32"/>
      <c r="M132" s="64"/>
      <c r="N132" s="55"/>
      <c r="O132" s="65"/>
      <c r="P132" s="128">
        <f>P133+P274+P293</f>
        <v>1923.9783890000001</v>
      </c>
      <c r="Q132" s="65"/>
      <c r="R132" s="128">
        <f>R133+R274+R293</f>
        <v>814.27774638999995</v>
      </c>
      <c r="S132" s="65"/>
      <c r="T132" s="129">
        <f>T133+T274+T293</f>
        <v>1000.8530799999999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8" t="s">
        <v>77</v>
      </c>
      <c r="AU132" s="18" t="s">
        <v>109</v>
      </c>
      <c r="BK132" s="130">
        <f>BK133+BK274+BK293</f>
        <v>0</v>
      </c>
    </row>
    <row r="133" spans="1:65" s="12" customFormat="1" ht="25.9" customHeight="1">
      <c r="B133" s="131"/>
      <c r="D133" s="132" t="s">
        <v>77</v>
      </c>
      <c r="E133" s="133" t="s">
        <v>135</v>
      </c>
      <c r="F133" s="133" t="s">
        <v>136</v>
      </c>
      <c r="J133" s="134">
        <f>BK133</f>
        <v>0</v>
      </c>
      <c r="L133" s="131"/>
      <c r="M133" s="135"/>
      <c r="N133" s="136"/>
      <c r="O133" s="136"/>
      <c r="P133" s="137">
        <f>P134+P180+P210+P247+P265+P272</f>
        <v>1923.9783890000001</v>
      </c>
      <c r="Q133" s="136"/>
      <c r="R133" s="137">
        <f>R134+R180+R210+R247+R265+R272</f>
        <v>812.53594638999994</v>
      </c>
      <c r="S133" s="136"/>
      <c r="T133" s="138">
        <f>T134+T180+T210+T247+T265+T272</f>
        <v>1000.8530799999999</v>
      </c>
      <c r="AR133" s="132" t="s">
        <v>84</v>
      </c>
      <c r="AT133" s="139" t="s">
        <v>77</v>
      </c>
      <c r="AU133" s="139" t="s">
        <v>78</v>
      </c>
      <c r="AY133" s="132" t="s">
        <v>137</v>
      </c>
      <c r="BK133" s="140">
        <f>BK134+BK180+BK210+BK247+BK265+BK272</f>
        <v>0</v>
      </c>
    </row>
    <row r="134" spans="1:65" s="12" customFormat="1" ht="22.9" customHeight="1">
      <c r="B134" s="131"/>
      <c r="D134" s="132" t="s">
        <v>77</v>
      </c>
      <c r="E134" s="141" t="s">
        <v>84</v>
      </c>
      <c r="F134" s="141" t="s">
        <v>138</v>
      </c>
      <c r="J134" s="142">
        <f>BK134</f>
        <v>0</v>
      </c>
      <c r="L134" s="131"/>
      <c r="M134" s="135"/>
      <c r="N134" s="136"/>
      <c r="O134" s="136"/>
      <c r="P134" s="137">
        <f>SUM(P135:P179)</f>
        <v>484.15562000000006</v>
      </c>
      <c r="Q134" s="136"/>
      <c r="R134" s="137">
        <f>SUM(R135:R179)</f>
        <v>0</v>
      </c>
      <c r="S134" s="136"/>
      <c r="T134" s="138">
        <f>SUM(T135:T179)</f>
        <v>1000.8530799999999</v>
      </c>
      <c r="AR134" s="132" t="s">
        <v>84</v>
      </c>
      <c r="AT134" s="139" t="s">
        <v>77</v>
      </c>
      <c r="AU134" s="139" t="s">
        <v>84</v>
      </c>
      <c r="AY134" s="132" t="s">
        <v>137</v>
      </c>
      <c r="BK134" s="140">
        <f>SUM(BK135:BK179)</f>
        <v>0</v>
      </c>
    </row>
    <row r="135" spans="1:65" s="2" customFormat="1" ht="16.5" customHeight="1">
      <c r="A135" s="31"/>
      <c r="B135" s="143"/>
      <c r="C135" s="144" t="s">
        <v>84</v>
      </c>
      <c r="D135" s="144" t="s">
        <v>139</v>
      </c>
      <c r="E135" s="145" t="s">
        <v>140</v>
      </c>
      <c r="F135" s="146" t="s">
        <v>141</v>
      </c>
      <c r="G135" s="147" t="s">
        <v>142</v>
      </c>
      <c r="H135" s="148">
        <v>1079.73</v>
      </c>
      <c r="I135" s="149"/>
      <c r="J135" s="149">
        <f>ROUND(I135*H135,2)</f>
        <v>0</v>
      </c>
      <c r="K135" s="146" t="s">
        <v>143</v>
      </c>
      <c r="L135" s="32"/>
      <c r="M135" s="150" t="s">
        <v>1</v>
      </c>
      <c r="N135" s="151" t="s">
        <v>43</v>
      </c>
      <c r="O135" s="152">
        <v>0.14399999999999999</v>
      </c>
      <c r="P135" s="152">
        <f>O135*H135</f>
        <v>155.48112</v>
      </c>
      <c r="Q135" s="152">
        <v>0</v>
      </c>
      <c r="R135" s="152">
        <f>Q135*H135</f>
        <v>0</v>
      </c>
      <c r="S135" s="152">
        <v>0.57999999999999996</v>
      </c>
      <c r="T135" s="153">
        <f>S135*H135</f>
        <v>626.24339999999995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4" t="s">
        <v>144</v>
      </c>
      <c r="AT135" s="154" t="s">
        <v>139</v>
      </c>
      <c r="AU135" s="154" t="s">
        <v>86</v>
      </c>
      <c r="AY135" s="18" t="s">
        <v>137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8" t="s">
        <v>84</v>
      </c>
      <c r="BK135" s="155">
        <f>ROUND(I135*H135,2)</f>
        <v>0</v>
      </c>
      <c r="BL135" s="18" t="s">
        <v>144</v>
      </c>
      <c r="BM135" s="154" t="s">
        <v>145</v>
      </c>
    </row>
    <row r="136" spans="1:65" s="2" customFormat="1" ht="16.5" customHeight="1">
      <c r="A136" s="31"/>
      <c r="B136" s="143"/>
      <c r="C136" s="144" t="s">
        <v>86</v>
      </c>
      <c r="D136" s="144" t="s">
        <v>139</v>
      </c>
      <c r="E136" s="145" t="s">
        <v>146</v>
      </c>
      <c r="F136" s="146" t="s">
        <v>147</v>
      </c>
      <c r="G136" s="147" t="s">
        <v>142</v>
      </c>
      <c r="H136" s="148">
        <v>1079.73</v>
      </c>
      <c r="I136" s="149"/>
      <c r="J136" s="149">
        <f>ROUND(I136*H136,2)</f>
        <v>0</v>
      </c>
      <c r="K136" s="146" t="s">
        <v>143</v>
      </c>
      <c r="L136" s="32"/>
      <c r="M136" s="150" t="s">
        <v>1</v>
      </c>
      <c r="N136" s="151" t="s">
        <v>43</v>
      </c>
      <c r="O136" s="152">
        <v>0.13200000000000001</v>
      </c>
      <c r="P136" s="152">
        <f>O136*H136</f>
        <v>142.52436</v>
      </c>
      <c r="Q136" s="152">
        <v>0</v>
      </c>
      <c r="R136" s="152">
        <f>Q136*H136</f>
        <v>0</v>
      </c>
      <c r="S136" s="152">
        <v>0.316</v>
      </c>
      <c r="T136" s="153">
        <f>S136*H136</f>
        <v>341.19468000000001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4" t="s">
        <v>144</v>
      </c>
      <c r="AT136" s="154" t="s">
        <v>139</v>
      </c>
      <c r="AU136" s="154" t="s">
        <v>86</v>
      </c>
      <c r="AY136" s="18" t="s">
        <v>137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8" t="s">
        <v>84</v>
      </c>
      <c r="BK136" s="155">
        <f>ROUND(I136*H136,2)</f>
        <v>0</v>
      </c>
      <c r="BL136" s="18" t="s">
        <v>144</v>
      </c>
      <c r="BM136" s="154" t="s">
        <v>148</v>
      </c>
    </row>
    <row r="137" spans="1:65" s="2" customFormat="1" ht="16.5" customHeight="1">
      <c r="A137" s="31"/>
      <c r="B137" s="143"/>
      <c r="C137" s="144" t="s">
        <v>149</v>
      </c>
      <c r="D137" s="144" t="s">
        <v>139</v>
      </c>
      <c r="E137" s="145" t="s">
        <v>150</v>
      </c>
      <c r="F137" s="146" t="s">
        <v>151</v>
      </c>
      <c r="G137" s="147" t="s">
        <v>152</v>
      </c>
      <c r="H137" s="148">
        <v>163</v>
      </c>
      <c r="I137" s="149"/>
      <c r="J137" s="149">
        <f>ROUND(I137*H137,2)</f>
        <v>0</v>
      </c>
      <c r="K137" s="146" t="s">
        <v>143</v>
      </c>
      <c r="L137" s="32"/>
      <c r="M137" s="150" t="s">
        <v>1</v>
      </c>
      <c r="N137" s="151" t="s">
        <v>43</v>
      </c>
      <c r="O137" s="152">
        <v>0.13300000000000001</v>
      </c>
      <c r="P137" s="152">
        <f>O137*H137</f>
        <v>21.679000000000002</v>
      </c>
      <c r="Q137" s="152">
        <v>0</v>
      </c>
      <c r="R137" s="152">
        <f>Q137*H137</f>
        <v>0</v>
      </c>
      <c r="S137" s="152">
        <v>0.20499999999999999</v>
      </c>
      <c r="T137" s="153">
        <f>S137*H137</f>
        <v>33.414999999999999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4" t="s">
        <v>144</v>
      </c>
      <c r="AT137" s="154" t="s">
        <v>139</v>
      </c>
      <c r="AU137" s="154" t="s">
        <v>86</v>
      </c>
      <c r="AY137" s="18" t="s">
        <v>137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8" t="s">
        <v>84</v>
      </c>
      <c r="BK137" s="155">
        <f>ROUND(I137*H137,2)</f>
        <v>0</v>
      </c>
      <c r="BL137" s="18" t="s">
        <v>144</v>
      </c>
      <c r="BM137" s="154" t="s">
        <v>153</v>
      </c>
    </row>
    <row r="138" spans="1:65" s="2" customFormat="1" ht="16.5" customHeight="1">
      <c r="A138" s="31"/>
      <c r="B138" s="143"/>
      <c r="C138" s="144" t="s">
        <v>144</v>
      </c>
      <c r="D138" s="144" t="s">
        <v>139</v>
      </c>
      <c r="E138" s="145" t="s">
        <v>154</v>
      </c>
      <c r="F138" s="146" t="s">
        <v>155</v>
      </c>
      <c r="G138" s="147" t="s">
        <v>142</v>
      </c>
      <c r="H138" s="148">
        <v>560.17999999999995</v>
      </c>
      <c r="I138" s="149"/>
      <c r="J138" s="149">
        <f>ROUND(I138*H138,2)</f>
        <v>0</v>
      </c>
      <c r="K138" s="146" t="s">
        <v>143</v>
      </c>
      <c r="L138" s="32"/>
      <c r="M138" s="150" t="s">
        <v>1</v>
      </c>
      <c r="N138" s="151" t="s">
        <v>43</v>
      </c>
      <c r="O138" s="152">
        <v>0.03</v>
      </c>
      <c r="P138" s="152">
        <f>O138*H138</f>
        <v>16.805399999999999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4" t="s">
        <v>144</v>
      </c>
      <c r="AT138" s="154" t="s">
        <v>139</v>
      </c>
      <c r="AU138" s="154" t="s">
        <v>86</v>
      </c>
      <c r="AY138" s="18" t="s">
        <v>137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8" t="s">
        <v>84</v>
      </c>
      <c r="BK138" s="155">
        <f>ROUND(I138*H138,2)</f>
        <v>0</v>
      </c>
      <c r="BL138" s="18" t="s">
        <v>144</v>
      </c>
      <c r="BM138" s="154" t="s">
        <v>156</v>
      </c>
    </row>
    <row r="139" spans="1:65" s="13" customFormat="1">
      <c r="B139" s="156"/>
      <c r="D139" s="157" t="s">
        <v>157</v>
      </c>
      <c r="E139" s="158" t="s">
        <v>1</v>
      </c>
      <c r="F139" s="159" t="s">
        <v>158</v>
      </c>
      <c r="H139" s="160">
        <v>560.17999999999995</v>
      </c>
      <c r="L139" s="156"/>
      <c r="M139" s="161"/>
      <c r="N139" s="162"/>
      <c r="O139" s="162"/>
      <c r="P139" s="162"/>
      <c r="Q139" s="162"/>
      <c r="R139" s="162"/>
      <c r="S139" s="162"/>
      <c r="T139" s="163"/>
      <c r="AT139" s="158" t="s">
        <v>157</v>
      </c>
      <c r="AU139" s="158" t="s">
        <v>86</v>
      </c>
      <c r="AV139" s="13" t="s">
        <v>86</v>
      </c>
      <c r="AW139" s="13" t="s">
        <v>34</v>
      </c>
      <c r="AX139" s="13" t="s">
        <v>78</v>
      </c>
      <c r="AY139" s="158" t="s">
        <v>137</v>
      </c>
    </row>
    <row r="140" spans="1:65" s="14" customFormat="1">
      <c r="B140" s="164"/>
      <c r="D140" s="157" t="s">
        <v>157</v>
      </c>
      <c r="E140" s="165" t="s">
        <v>1</v>
      </c>
      <c r="F140" s="166" t="s">
        <v>159</v>
      </c>
      <c r="H140" s="167">
        <v>560.17999999999995</v>
      </c>
      <c r="L140" s="164"/>
      <c r="M140" s="168"/>
      <c r="N140" s="169"/>
      <c r="O140" s="169"/>
      <c r="P140" s="169"/>
      <c r="Q140" s="169"/>
      <c r="R140" s="169"/>
      <c r="S140" s="169"/>
      <c r="T140" s="170"/>
      <c r="AT140" s="165" t="s">
        <v>157</v>
      </c>
      <c r="AU140" s="165" t="s">
        <v>86</v>
      </c>
      <c r="AV140" s="14" t="s">
        <v>144</v>
      </c>
      <c r="AW140" s="14" t="s">
        <v>34</v>
      </c>
      <c r="AX140" s="14" t="s">
        <v>84</v>
      </c>
      <c r="AY140" s="165" t="s">
        <v>137</v>
      </c>
    </row>
    <row r="141" spans="1:65" s="2" customFormat="1" ht="16.5" customHeight="1">
      <c r="A141" s="31"/>
      <c r="B141" s="143"/>
      <c r="C141" s="144" t="s">
        <v>160</v>
      </c>
      <c r="D141" s="144" t="s">
        <v>139</v>
      </c>
      <c r="E141" s="145" t="s">
        <v>161</v>
      </c>
      <c r="F141" s="146" t="s">
        <v>162</v>
      </c>
      <c r="G141" s="147" t="s">
        <v>163</v>
      </c>
      <c r="H141" s="148">
        <v>17.544</v>
      </c>
      <c r="I141" s="149"/>
      <c r="J141" s="149">
        <f>ROUND(I141*H141,2)</f>
        <v>0</v>
      </c>
      <c r="K141" s="146" t="s">
        <v>143</v>
      </c>
      <c r="L141" s="32"/>
      <c r="M141" s="150" t="s">
        <v>1</v>
      </c>
      <c r="N141" s="151" t="s">
        <v>43</v>
      </c>
      <c r="O141" s="152">
        <v>3.613</v>
      </c>
      <c r="P141" s="152">
        <f>O141*H141</f>
        <v>63.386472000000005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4" t="s">
        <v>144</v>
      </c>
      <c r="AT141" s="154" t="s">
        <v>139</v>
      </c>
      <c r="AU141" s="154" t="s">
        <v>86</v>
      </c>
      <c r="AY141" s="18" t="s">
        <v>137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8" t="s">
        <v>84</v>
      </c>
      <c r="BK141" s="155">
        <f>ROUND(I141*H141,2)</f>
        <v>0</v>
      </c>
      <c r="BL141" s="18" t="s">
        <v>144</v>
      </c>
      <c r="BM141" s="154" t="s">
        <v>164</v>
      </c>
    </row>
    <row r="142" spans="1:65" s="13" customFormat="1">
      <c r="B142" s="156"/>
      <c r="D142" s="157" t="s">
        <v>157</v>
      </c>
      <c r="E142" s="158" t="s">
        <v>1</v>
      </c>
      <c r="F142" s="159" t="s">
        <v>165</v>
      </c>
      <c r="H142" s="160">
        <v>5.4</v>
      </c>
      <c r="L142" s="156"/>
      <c r="M142" s="161"/>
      <c r="N142" s="162"/>
      <c r="O142" s="162"/>
      <c r="P142" s="162"/>
      <c r="Q142" s="162"/>
      <c r="R142" s="162"/>
      <c r="S142" s="162"/>
      <c r="T142" s="163"/>
      <c r="AT142" s="158" t="s">
        <v>157</v>
      </c>
      <c r="AU142" s="158" t="s">
        <v>86</v>
      </c>
      <c r="AV142" s="13" t="s">
        <v>86</v>
      </c>
      <c r="AW142" s="13" t="s">
        <v>34</v>
      </c>
      <c r="AX142" s="13" t="s">
        <v>78</v>
      </c>
      <c r="AY142" s="158" t="s">
        <v>137</v>
      </c>
    </row>
    <row r="143" spans="1:65" s="13" customFormat="1">
      <c r="B143" s="156"/>
      <c r="D143" s="157" t="s">
        <v>157</v>
      </c>
      <c r="E143" s="158" t="s">
        <v>1</v>
      </c>
      <c r="F143" s="159" t="s">
        <v>166</v>
      </c>
      <c r="H143" s="160">
        <v>5.4</v>
      </c>
      <c r="L143" s="156"/>
      <c r="M143" s="161"/>
      <c r="N143" s="162"/>
      <c r="O143" s="162"/>
      <c r="P143" s="162"/>
      <c r="Q143" s="162"/>
      <c r="R143" s="162"/>
      <c r="S143" s="162"/>
      <c r="T143" s="163"/>
      <c r="AT143" s="158" t="s">
        <v>157</v>
      </c>
      <c r="AU143" s="158" t="s">
        <v>86</v>
      </c>
      <c r="AV143" s="13" t="s">
        <v>86</v>
      </c>
      <c r="AW143" s="13" t="s">
        <v>34</v>
      </c>
      <c r="AX143" s="13" t="s">
        <v>78</v>
      </c>
      <c r="AY143" s="158" t="s">
        <v>137</v>
      </c>
    </row>
    <row r="144" spans="1:65" s="13" customFormat="1">
      <c r="B144" s="156"/>
      <c r="D144" s="157" t="s">
        <v>157</v>
      </c>
      <c r="E144" s="158" t="s">
        <v>1</v>
      </c>
      <c r="F144" s="159" t="s">
        <v>167</v>
      </c>
      <c r="H144" s="160">
        <v>2.7</v>
      </c>
      <c r="L144" s="156"/>
      <c r="M144" s="161"/>
      <c r="N144" s="162"/>
      <c r="O144" s="162"/>
      <c r="P144" s="162"/>
      <c r="Q144" s="162"/>
      <c r="R144" s="162"/>
      <c r="S144" s="162"/>
      <c r="T144" s="163"/>
      <c r="AT144" s="158" t="s">
        <v>157</v>
      </c>
      <c r="AU144" s="158" t="s">
        <v>86</v>
      </c>
      <c r="AV144" s="13" t="s">
        <v>86</v>
      </c>
      <c r="AW144" s="13" t="s">
        <v>34</v>
      </c>
      <c r="AX144" s="13" t="s">
        <v>78</v>
      </c>
      <c r="AY144" s="158" t="s">
        <v>137</v>
      </c>
    </row>
    <row r="145" spans="1:65" s="13" customFormat="1">
      <c r="B145" s="156"/>
      <c r="D145" s="157" t="s">
        <v>157</v>
      </c>
      <c r="E145" s="158" t="s">
        <v>1</v>
      </c>
      <c r="F145" s="159" t="s">
        <v>168</v>
      </c>
      <c r="H145" s="160">
        <v>0.3</v>
      </c>
      <c r="L145" s="156"/>
      <c r="M145" s="161"/>
      <c r="N145" s="162"/>
      <c r="O145" s="162"/>
      <c r="P145" s="162"/>
      <c r="Q145" s="162"/>
      <c r="R145" s="162"/>
      <c r="S145" s="162"/>
      <c r="T145" s="163"/>
      <c r="AT145" s="158" t="s">
        <v>157</v>
      </c>
      <c r="AU145" s="158" t="s">
        <v>86</v>
      </c>
      <c r="AV145" s="13" t="s">
        <v>86</v>
      </c>
      <c r="AW145" s="13" t="s">
        <v>34</v>
      </c>
      <c r="AX145" s="13" t="s">
        <v>78</v>
      </c>
      <c r="AY145" s="158" t="s">
        <v>137</v>
      </c>
    </row>
    <row r="146" spans="1:65" s="13" customFormat="1">
      <c r="B146" s="156"/>
      <c r="D146" s="157" t="s">
        <v>157</v>
      </c>
      <c r="E146" s="158" t="s">
        <v>1</v>
      </c>
      <c r="F146" s="159" t="s">
        <v>169</v>
      </c>
      <c r="H146" s="160">
        <v>1.1519999999999999</v>
      </c>
      <c r="L146" s="156"/>
      <c r="M146" s="161"/>
      <c r="N146" s="162"/>
      <c r="O146" s="162"/>
      <c r="P146" s="162"/>
      <c r="Q146" s="162"/>
      <c r="R146" s="162"/>
      <c r="S146" s="162"/>
      <c r="T146" s="163"/>
      <c r="AT146" s="158" t="s">
        <v>157</v>
      </c>
      <c r="AU146" s="158" t="s">
        <v>86</v>
      </c>
      <c r="AV146" s="13" t="s">
        <v>86</v>
      </c>
      <c r="AW146" s="13" t="s">
        <v>34</v>
      </c>
      <c r="AX146" s="13" t="s">
        <v>78</v>
      </c>
      <c r="AY146" s="158" t="s">
        <v>137</v>
      </c>
    </row>
    <row r="147" spans="1:65" s="13" customFormat="1">
      <c r="B147" s="156"/>
      <c r="D147" s="157" t="s">
        <v>157</v>
      </c>
      <c r="E147" s="158" t="s">
        <v>1</v>
      </c>
      <c r="F147" s="159" t="s">
        <v>170</v>
      </c>
      <c r="H147" s="160">
        <v>2.5920000000000001</v>
      </c>
      <c r="L147" s="156"/>
      <c r="M147" s="161"/>
      <c r="N147" s="162"/>
      <c r="O147" s="162"/>
      <c r="P147" s="162"/>
      <c r="Q147" s="162"/>
      <c r="R147" s="162"/>
      <c r="S147" s="162"/>
      <c r="T147" s="163"/>
      <c r="AT147" s="158" t="s">
        <v>157</v>
      </c>
      <c r="AU147" s="158" t="s">
        <v>86</v>
      </c>
      <c r="AV147" s="13" t="s">
        <v>86</v>
      </c>
      <c r="AW147" s="13" t="s">
        <v>34</v>
      </c>
      <c r="AX147" s="13" t="s">
        <v>78</v>
      </c>
      <c r="AY147" s="158" t="s">
        <v>137</v>
      </c>
    </row>
    <row r="148" spans="1:65" s="14" customFormat="1">
      <c r="B148" s="164"/>
      <c r="D148" s="157" t="s">
        <v>157</v>
      </c>
      <c r="E148" s="165" t="s">
        <v>1</v>
      </c>
      <c r="F148" s="166" t="s">
        <v>159</v>
      </c>
      <c r="H148" s="167">
        <v>17.544</v>
      </c>
      <c r="L148" s="164"/>
      <c r="M148" s="168"/>
      <c r="N148" s="169"/>
      <c r="O148" s="169"/>
      <c r="P148" s="169"/>
      <c r="Q148" s="169"/>
      <c r="R148" s="169"/>
      <c r="S148" s="169"/>
      <c r="T148" s="170"/>
      <c r="AT148" s="165" t="s">
        <v>157</v>
      </c>
      <c r="AU148" s="165" t="s">
        <v>86</v>
      </c>
      <c r="AV148" s="14" t="s">
        <v>144</v>
      </c>
      <c r="AW148" s="14" t="s">
        <v>34</v>
      </c>
      <c r="AX148" s="14" t="s">
        <v>84</v>
      </c>
      <c r="AY148" s="165" t="s">
        <v>137</v>
      </c>
    </row>
    <row r="149" spans="1:65" s="2" customFormat="1" ht="16.5" customHeight="1">
      <c r="A149" s="31"/>
      <c r="B149" s="143"/>
      <c r="C149" s="144" t="s">
        <v>171</v>
      </c>
      <c r="D149" s="144" t="s">
        <v>139</v>
      </c>
      <c r="E149" s="145" t="s">
        <v>172</v>
      </c>
      <c r="F149" s="146" t="s">
        <v>173</v>
      </c>
      <c r="G149" s="147" t="s">
        <v>163</v>
      </c>
      <c r="H149" s="148">
        <v>22.8</v>
      </c>
      <c r="I149" s="149"/>
      <c r="J149" s="149">
        <f>ROUND(I149*H149,2)</f>
        <v>0</v>
      </c>
      <c r="K149" s="146" t="s">
        <v>143</v>
      </c>
      <c r="L149" s="32"/>
      <c r="M149" s="150" t="s">
        <v>1</v>
      </c>
      <c r="N149" s="151" t="s">
        <v>43</v>
      </c>
      <c r="O149" s="152">
        <v>1.72</v>
      </c>
      <c r="P149" s="152">
        <f>O149*H149</f>
        <v>39.216000000000001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4" t="s">
        <v>144</v>
      </c>
      <c r="AT149" s="154" t="s">
        <v>139</v>
      </c>
      <c r="AU149" s="154" t="s">
        <v>86</v>
      </c>
      <c r="AY149" s="18" t="s">
        <v>137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8" t="s">
        <v>84</v>
      </c>
      <c r="BK149" s="155">
        <f>ROUND(I149*H149,2)</f>
        <v>0</v>
      </c>
      <c r="BL149" s="18" t="s">
        <v>144</v>
      </c>
      <c r="BM149" s="154" t="s">
        <v>174</v>
      </c>
    </row>
    <row r="150" spans="1:65" s="13" customFormat="1">
      <c r="B150" s="156"/>
      <c r="D150" s="157" t="s">
        <v>157</v>
      </c>
      <c r="E150" s="158" t="s">
        <v>1</v>
      </c>
      <c r="F150" s="159" t="s">
        <v>175</v>
      </c>
      <c r="H150" s="160">
        <v>22.8</v>
      </c>
      <c r="L150" s="156"/>
      <c r="M150" s="161"/>
      <c r="N150" s="162"/>
      <c r="O150" s="162"/>
      <c r="P150" s="162"/>
      <c r="Q150" s="162"/>
      <c r="R150" s="162"/>
      <c r="S150" s="162"/>
      <c r="T150" s="163"/>
      <c r="AT150" s="158" t="s">
        <v>157</v>
      </c>
      <c r="AU150" s="158" t="s">
        <v>86</v>
      </c>
      <c r="AV150" s="13" t="s">
        <v>86</v>
      </c>
      <c r="AW150" s="13" t="s">
        <v>34</v>
      </c>
      <c r="AX150" s="13" t="s">
        <v>78</v>
      </c>
      <c r="AY150" s="158" t="s">
        <v>137</v>
      </c>
    </row>
    <row r="151" spans="1:65" s="14" customFormat="1">
      <c r="B151" s="164"/>
      <c r="D151" s="157" t="s">
        <v>157</v>
      </c>
      <c r="E151" s="165" t="s">
        <v>1</v>
      </c>
      <c r="F151" s="166" t="s">
        <v>159</v>
      </c>
      <c r="H151" s="167">
        <v>22.8</v>
      </c>
      <c r="L151" s="164"/>
      <c r="M151" s="168"/>
      <c r="N151" s="169"/>
      <c r="O151" s="169"/>
      <c r="P151" s="169"/>
      <c r="Q151" s="169"/>
      <c r="R151" s="169"/>
      <c r="S151" s="169"/>
      <c r="T151" s="170"/>
      <c r="AT151" s="165" t="s">
        <v>157</v>
      </c>
      <c r="AU151" s="165" t="s">
        <v>86</v>
      </c>
      <c r="AV151" s="14" t="s">
        <v>144</v>
      </c>
      <c r="AW151" s="14" t="s">
        <v>34</v>
      </c>
      <c r="AX151" s="14" t="s">
        <v>84</v>
      </c>
      <c r="AY151" s="165" t="s">
        <v>137</v>
      </c>
    </row>
    <row r="152" spans="1:65" s="2" customFormat="1" ht="16.5" customHeight="1">
      <c r="A152" s="31"/>
      <c r="B152" s="143"/>
      <c r="C152" s="144" t="s">
        <v>176</v>
      </c>
      <c r="D152" s="144" t="s">
        <v>139</v>
      </c>
      <c r="E152" s="145" t="s">
        <v>177</v>
      </c>
      <c r="F152" s="146" t="s">
        <v>178</v>
      </c>
      <c r="G152" s="147" t="s">
        <v>163</v>
      </c>
      <c r="H152" s="148">
        <v>35.466000000000001</v>
      </c>
      <c r="I152" s="149"/>
      <c r="J152" s="149">
        <f>ROUND(I152*H152,2)</f>
        <v>0</v>
      </c>
      <c r="K152" s="146" t="s">
        <v>143</v>
      </c>
      <c r="L152" s="32"/>
      <c r="M152" s="150" t="s">
        <v>1</v>
      </c>
      <c r="N152" s="151" t="s">
        <v>43</v>
      </c>
      <c r="O152" s="152">
        <v>7.0000000000000007E-2</v>
      </c>
      <c r="P152" s="152">
        <f>O152*H152</f>
        <v>2.4826200000000003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4" t="s">
        <v>144</v>
      </c>
      <c r="AT152" s="154" t="s">
        <v>139</v>
      </c>
      <c r="AU152" s="154" t="s">
        <v>86</v>
      </c>
      <c r="AY152" s="18" t="s">
        <v>137</v>
      </c>
      <c r="BE152" s="155">
        <f>IF(N152="základní",J152,0)</f>
        <v>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8" t="s">
        <v>84</v>
      </c>
      <c r="BK152" s="155">
        <f>ROUND(I152*H152,2)</f>
        <v>0</v>
      </c>
      <c r="BL152" s="18" t="s">
        <v>144</v>
      </c>
      <c r="BM152" s="154" t="s">
        <v>179</v>
      </c>
    </row>
    <row r="153" spans="1:65" s="2" customFormat="1" ht="19.5">
      <c r="A153" s="31"/>
      <c r="B153" s="32"/>
      <c r="C153" s="31"/>
      <c r="D153" s="157" t="s">
        <v>180</v>
      </c>
      <c r="E153" s="31"/>
      <c r="F153" s="171" t="s">
        <v>181</v>
      </c>
      <c r="G153" s="31"/>
      <c r="H153" s="31"/>
      <c r="I153" s="31"/>
      <c r="J153" s="31"/>
      <c r="K153" s="31"/>
      <c r="L153" s="32"/>
      <c r="M153" s="172"/>
      <c r="N153" s="173"/>
      <c r="O153" s="57"/>
      <c r="P153" s="57"/>
      <c r="Q153" s="57"/>
      <c r="R153" s="57"/>
      <c r="S153" s="57"/>
      <c r="T153" s="58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8" t="s">
        <v>180</v>
      </c>
      <c r="AU153" s="18" t="s">
        <v>86</v>
      </c>
    </row>
    <row r="154" spans="1:65" s="13" customFormat="1">
      <c r="B154" s="156"/>
      <c r="D154" s="157" t="s">
        <v>157</v>
      </c>
      <c r="F154" s="159" t="s">
        <v>182</v>
      </c>
      <c r="H154" s="160">
        <v>35.466000000000001</v>
      </c>
      <c r="L154" s="156"/>
      <c r="M154" s="161"/>
      <c r="N154" s="162"/>
      <c r="O154" s="162"/>
      <c r="P154" s="162"/>
      <c r="Q154" s="162"/>
      <c r="R154" s="162"/>
      <c r="S154" s="162"/>
      <c r="T154" s="163"/>
      <c r="AT154" s="158" t="s">
        <v>157</v>
      </c>
      <c r="AU154" s="158" t="s">
        <v>86</v>
      </c>
      <c r="AV154" s="13" t="s">
        <v>86</v>
      </c>
      <c r="AW154" s="13" t="s">
        <v>3</v>
      </c>
      <c r="AX154" s="13" t="s">
        <v>84</v>
      </c>
      <c r="AY154" s="158" t="s">
        <v>137</v>
      </c>
    </row>
    <row r="155" spans="1:65" s="2" customFormat="1" ht="16.5" customHeight="1">
      <c r="A155" s="31"/>
      <c r="B155" s="143"/>
      <c r="C155" s="144" t="s">
        <v>183</v>
      </c>
      <c r="D155" s="144" t="s">
        <v>139</v>
      </c>
      <c r="E155" s="145" t="s">
        <v>184</v>
      </c>
      <c r="F155" s="146" t="s">
        <v>185</v>
      </c>
      <c r="G155" s="147" t="s">
        <v>163</v>
      </c>
      <c r="H155" s="148">
        <v>22.611000000000001</v>
      </c>
      <c r="I155" s="149"/>
      <c r="J155" s="149">
        <f>ROUND(I155*H155,2)</f>
        <v>0</v>
      </c>
      <c r="K155" s="146" t="s">
        <v>143</v>
      </c>
      <c r="L155" s="32"/>
      <c r="M155" s="150" t="s">
        <v>1</v>
      </c>
      <c r="N155" s="151" t="s">
        <v>43</v>
      </c>
      <c r="O155" s="152">
        <v>8.6999999999999994E-2</v>
      </c>
      <c r="P155" s="152">
        <f>O155*H155</f>
        <v>1.9671569999999998</v>
      </c>
      <c r="Q155" s="152">
        <v>0</v>
      </c>
      <c r="R155" s="152">
        <f>Q155*H155</f>
        <v>0</v>
      </c>
      <c r="S155" s="152">
        <v>0</v>
      </c>
      <c r="T155" s="15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4" t="s">
        <v>144</v>
      </c>
      <c r="AT155" s="154" t="s">
        <v>139</v>
      </c>
      <c r="AU155" s="154" t="s">
        <v>86</v>
      </c>
      <c r="AY155" s="18" t="s">
        <v>137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8" t="s">
        <v>84</v>
      </c>
      <c r="BK155" s="155">
        <f>ROUND(I155*H155,2)</f>
        <v>0</v>
      </c>
      <c r="BL155" s="18" t="s">
        <v>144</v>
      </c>
      <c r="BM155" s="154" t="s">
        <v>186</v>
      </c>
    </row>
    <row r="156" spans="1:65" s="13" customFormat="1">
      <c r="B156" s="156"/>
      <c r="D156" s="157" t="s">
        <v>157</v>
      </c>
      <c r="E156" s="158" t="s">
        <v>1</v>
      </c>
      <c r="F156" s="159" t="s">
        <v>187</v>
      </c>
      <c r="H156" s="160">
        <v>1.8</v>
      </c>
      <c r="L156" s="156"/>
      <c r="M156" s="161"/>
      <c r="N156" s="162"/>
      <c r="O156" s="162"/>
      <c r="P156" s="162"/>
      <c r="Q156" s="162"/>
      <c r="R156" s="162"/>
      <c r="S156" s="162"/>
      <c r="T156" s="163"/>
      <c r="AT156" s="158" t="s">
        <v>157</v>
      </c>
      <c r="AU156" s="158" t="s">
        <v>86</v>
      </c>
      <c r="AV156" s="13" t="s">
        <v>86</v>
      </c>
      <c r="AW156" s="13" t="s">
        <v>34</v>
      </c>
      <c r="AX156" s="13" t="s">
        <v>78</v>
      </c>
      <c r="AY156" s="158" t="s">
        <v>137</v>
      </c>
    </row>
    <row r="157" spans="1:65" s="13" customFormat="1">
      <c r="B157" s="156"/>
      <c r="D157" s="157" t="s">
        <v>157</v>
      </c>
      <c r="E157" s="158" t="s">
        <v>1</v>
      </c>
      <c r="F157" s="159" t="s">
        <v>188</v>
      </c>
      <c r="H157" s="160">
        <v>1.8</v>
      </c>
      <c r="L157" s="156"/>
      <c r="M157" s="161"/>
      <c r="N157" s="162"/>
      <c r="O157" s="162"/>
      <c r="P157" s="162"/>
      <c r="Q157" s="162"/>
      <c r="R157" s="162"/>
      <c r="S157" s="162"/>
      <c r="T157" s="163"/>
      <c r="AT157" s="158" t="s">
        <v>157</v>
      </c>
      <c r="AU157" s="158" t="s">
        <v>86</v>
      </c>
      <c r="AV157" s="13" t="s">
        <v>86</v>
      </c>
      <c r="AW157" s="13" t="s">
        <v>34</v>
      </c>
      <c r="AX157" s="13" t="s">
        <v>78</v>
      </c>
      <c r="AY157" s="158" t="s">
        <v>137</v>
      </c>
    </row>
    <row r="158" spans="1:65" s="13" customFormat="1">
      <c r="B158" s="156"/>
      <c r="D158" s="157" t="s">
        <v>157</v>
      </c>
      <c r="E158" s="158" t="s">
        <v>1</v>
      </c>
      <c r="F158" s="159" t="s">
        <v>189</v>
      </c>
      <c r="H158" s="160">
        <v>0.9</v>
      </c>
      <c r="L158" s="156"/>
      <c r="M158" s="161"/>
      <c r="N158" s="162"/>
      <c r="O158" s="162"/>
      <c r="P158" s="162"/>
      <c r="Q158" s="162"/>
      <c r="R158" s="162"/>
      <c r="S158" s="162"/>
      <c r="T158" s="163"/>
      <c r="AT158" s="158" t="s">
        <v>157</v>
      </c>
      <c r="AU158" s="158" t="s">
        <v>86</v>
      </c>
      <c r="AV158" s="13" t="s">
        <v>86</v>
      </c>
      <c r="AW158" s="13" t="s">
        <v>34</v>
      </c>
      <c r="AX158" s="13" t="s">
        <v>78</v>
      </c>
      <c r="AY158" s="158" t="s">
        <v>137</v>
      </c>
    </row>
    <row r="159" spans="1:65" s="13" customFormat="1">
      <c r="B159" s="156"/>
      <c r="D159" s="157" t="s">
        <v>157</v>
      </c>
      <c r="E159" s="158" t="s">
        <v>1</v>
      </c>
      <c r="F159" s="159" t="s">
        <v>190</v>
      </c>
      <c r="H159" s="160">
        <v>0.1</v>
      </c>
      <c r="L159" s="156"/>
      <c r="M159" s="161"/>
      <c r="N159" s="162"/>
      <c r="O159" s="162"/>
      <c r="P159" s="162"/>
      <c r="Q159" s="162"/>
      <c r="R159" s="162"/>
      <c r="S159" s="162"/>
      <c r="T159" s="163"/>
      <c r="AT159" s="158" t="s">
        <v>157</v>
      </c>
      <c r="AU159" s="158" t="s">
        <v>86</v>
      </c>
      <c r="AV159" s="13" t="s">
        <v>86</v>
      </c>
      <c r="AW159" s="13" t="s">
        <v>34</v>
      </c>
      <c r="AX159" s="13" t="s">
        <v>78</v>
      </c>
      <c r="AY159" s="158" t="s">
        <v>137</v>
      </c>
    </row>
    <row r="160" spans="1:65" s="13" customFormat="1">
      <c r="B160" s="156"/>
      <c r="D160" s="157" t="s">
        <v>157</v>
      </c>
      <c r="E160" s="158" t="s">
        <v>1</v>
      </c>
      <c r="F160" s="159" t="s">
        <v>191</v>
      </c>
      <c r="H160" s="160">
        <v>0.38400000000000001</v>
      </c>
      <c r="L160" s="156"/>
      <c r="M160" s="161"/>
      <c r="N160" s="162"/>
      <c r="O160" s="162"/>
      <c r="P160" s="162"/>
      <c r="Q160" s="162"/>
      <c r="R160" s="162"/>
      <c r="S160" s="162"/>
      <c r="T160" s="163"/>
      <c r="AT160" s="158" t="s">
        <v>157</v>
      </c>
      <c r="AU160" s="158" t="s">
        <v>86</v>
      </c>
      <c r="AV160" s="13" t="s">
        <v>86</v>
      </c>
      <c r="AW160" s="13" t="s">
        <v>34</v>
      </c>
      <c r="AX160" s="13" t="s">
        <v>78</v>
      </c>
      <c r="AY160" s="158" t="s">
        <v>137</v>
      </c>
    </row>
    <row r="161" spans="1:65" s="13" customFormat="1">
      <c r="B161" s="156"/>
      <c r="D161" s="157" t="s">
        <v>157</v>
      </c>
      <c r="E161" s="158" t="s">
        <v>1</v>
      </c>
      <c r="F161" s="159" t="s">
        <v>192</v>
      </c>
      <c r="H161" s="160">
        <v>0.86399999999999999</v>
      </c>
      <c r="L161" s="156"/>
      <c r="M161" s="161"/>
      <c r="N161" s="162"/>
      <c r="O161" s="162"/>
      <c r="P161" s="162"/>
      <c r="Q161" s="162"/>
      <c r="R161" s="162"/>
      <c r="S161" s="162"/>
      <c r="T161" s="163"/>
      <c r="AT161" s="158" t="s">
        <v>157</v>
      </c>
      <c r="AU161" s="158" t="s">
        <v>86</v>
      </c>
      <c r="AV161" s="13" t="s">
        <v>86</v>
      </c>
      <c r="AW161" s="13" t="s">
        <v>34</v>
      </c>
      <c r="AX161" s="13" t="s">
        <v>78</v>
      </c>
      <c r="AY161" s="158" t="s">
        <v>137</v>
      </c>
    </row>
    <row r="162" spans="1:65" s="13" customFormat="1">
      <c r="B162" s="156"/>
      <c r="D162" s="157" t="s">
        <v>157</v>
      </c>
      <c r="E162" s="158" t="s">
        <v>1</v>
      </c>
      <c r="F162" s="159" t="s">
        <v>193</v>
      </c>
      <c r="H162" s="160">
        <v>0.80300000000000005</v>
      </c>
      <c r="L162" s="156"/>
      <c r="M162" s="161"/>
      <c r="N162" s="162"/>
      <c r="O162" s="162"/>
      <c r="P162" s="162"/>
      <c r="Q162" s="162"/>
      <c r="R162" s="162"/>
      <c r="S162" s="162"/>
      <c r="T162" s="163"/>
      <c r="AT162" s="158" t="s">
        <v>157</v>
      </c>
      <c r="AU162" s="158" t="s">
        <v>86</v>
      </c>
      <c r="AV162" s="13" t="s">
        <v>86</v>
      </c>
      <c r="AW162" s="13" t="s">
        <v>34</v>
      </c>
      <c r="AX162" s="13" t="s">
        <v>78</v>
      </c>
      <c r="AY162" s="158" t="s">
        <v>137</v>
      </c>
    </row>
    <row r="163" spans="1:65" s="15" customFormat="1">
      <c r="B163" s="174"/>
      <c r="D163" s="157" t="s">
        <v>157</v>
      </c>
      <c r="E163" s="175" t="s">
        <v>1</v>
      </c>
      <c r="F163" s="176" t="s">
        <v>194</v>
      </c>
      <c r="H163" s="177">
        <v>6.6509999999999998</v>
      </c>
      <c r="L163" s="174"/>
      <c r="M163" s="178"/>
      <c r="N163" s="179"/>
      <c r="O163" s="179"/>
      <c r="P163" s="179"/>
      <c r="Q163" s="179"/>
      <c r="R163" s="179"/>
      <c r="S163" s="179"/>
      <c r="T163" s="180"/>
      <c r="AT163" s="175" t="s">
        <v>157</v>
      </c>
      <c r="AU163" s="175" t="s">
        <v>86</v>
      </c>
      <c r="AV163" s="15" t="s">
        <v>149</v>
      </c>
      <c r="AW163" s="15" t="s">
        <v>34</v>
      </c>
      <c r="AX163" s="15" t="s">
        <v>78</v>
      </c>
      <c r="AY163" s="175" t="s">
        <v>137</v>
      </c>
    </row>
    <row r="164" spans="1:65" s="13" customFormat="1">
      <c r="B164" s="156"/>
      <c r="D164" s="157" t="s">
        <v>157</v>
      </c>
      <c r="E164" s="158" t="s">
        <v>1</v>
      </c>
      <c r="F164" s="159" t="s">
        <v>195</v>
      </c>
      <c r="H164" s="160">
        <v>15.96</v>
      </c>
      <c r="L164" s="156"/>
      <c r="M164" s="161"/>
      <c r="N164" s="162"/>
      <c r="O164" s="162"/>
      <c r="P164" s="162"/>
      <c r="Q164" s="162"/>
      <c r="R164" s="162"/>
      <c r="S164" s="162"/>
      <c r="T164" s="163"/>
      <c r="AT164" s="158" t="s">
        <v>157</v>
      </c>
      <c r="AU164" s="158" t="s">
        <v>86</v>
      </c>
      <c r="AV164" s="13" t="s">
        <v>86</v>
      </c>
      <c r="AW164" s="13" t="s">
        <v>34</v>
      </c>
      <c r="AX164" s="13" t="s">
        <v>78</v>
      </c>
      <c r="AY164" s="158" t="s">
        <v>137</v>
      </c>
    </row>
    <row r="165" spans="1:65" s="14" customFormat="1">
      <c r="B165" s="164"/>
      <c r="D165" s="157" t="s">
        <v>157</v>
      </c>
      <c r="E165" s="165" t="s">
        <v>1</v>
      </c>
      <c r="F165" s="166" t="s">
        <v>159</v>
      </c>
      <c r="H165" s="167">
        <v>22.611000000000001</v>
      </c>
      <c r="L165" s="164"/>
      <c r="M165" s="168"/>
      <c r="N165" s="169"/>
      <c r="O165" s="169"/>
      <c r="P165" s="169"/>
      <c r="Q165" s="169"/>
      <c r="R165" s="169"/>
      <c r="S165" s="169"/>
      <c r="T165" s="170"/>
      <c r="AT165" s="165" t="s">
        <v>157</v>
      </c>
      <c r="AU165" s="165" t="s">
        <v>86</v>
      </c>
      <c r="AV165" s="14" t="s">
        <v>144</v>
      </c>
      <c r="AW165" s="14" t="s">
        <v>34</v>
      </c>
      <c r="AX165" s="14" t="s">
        <v>84</v>
      </c>
      <c r="AY165" s="165" t="s">
        <v>137</v>
      </c>
    </row>
    <row r="166" spans="1:65" s="2" customFormat="1" ht="21.75" customHeight="1">
      <c r="A166" s="31"/>
      <c r="B166" s="143"/>
      <c r="C166" s="144" t="s">
        <v>196</v>
      </c>
      <c r="D166" s="144" t="s">
        <v>139</v>
      </c>
      <c r="E166" s="145" t="s">
        <v>197</v>
      </c>
      <c r="F166" s="146" t="s">
        <v>198</v>
      </c>
      <c r="G166" s="147" t="s">
        <v>163</v>
      </c>
      <c r="H166" s="148">
        <v>226.11</v>
      </c>
      <c r="I166" s="149"/>
      <c r="J166" s="149">
        <f>ROUND(I166*H166,2)</f>
        <v>0</v>
      </c>
      <c r="K166" s="146" t="s">
        <v>143</v>
      </c>
      <c r="L166" s="32"/>
      <c r="M166" s="150" t="s">
        <v>1</v>
      </c>
      <c r="N166" s="151" t="s">
        <v>43</v>
      </c>
      <c r="O166" s="152">
        <v>5.0000000000000001E-3</v>
      </c>
      <c r="P166" s="152">
        <f>O166*H166</f>
        <v>1.1305500000000002</v>
      </c>
      <c r="Q166" s="152">
        <v>0</v>
      </c>
      <c r="R166" s="152">
        <f>Q166*H166</f>
        <v>0</v>
      </c>
      <c r="S166" s="152">
        <v>0</v>
      </c>
      <c r="T166" s="15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4" t="s">
        <v>144</v>
      </c>
      <c r="AT166" s="154" t="s">
        <v>139</v>
      </c>
      <c r="AU166" s="154" t="s">
        <v>86</v>
      </c>
      <c r="AY166" s="18" t="s">
        <v>137</v>
      </c>
      <c r="BE166" s="155">
        <f>IF(N166="základní",J166,0)</f>
        <v>0</v>
      </c>
      <c r="BF166" s="155">
        <f>IF(N166="snížená",J166,0)</f>
        <v>0</v>
      </c>
      <c r="BG166" s="155">
        <f>IF(N166="zákl. přenesená",J166,0)</f>
        <v>0</v>
      </c>
      <c r="BH166" s="155">
        <f>IF(N166="sníž. přenesená",J166,0)</f>
        <v>0</v>
      </c>
      <c r="BI166" s="155">
        <f>IF(N166="nulová",J166,0)</f>
        <v>0</v>
      </c>
      <c r="BJ166" s="18" t="s">
        <v>84</v>
      </c>
      <c r="BK166" s="155">
        <f>ROUND(I166*H166,2)</f>
        <v>0</v>
      </c>
      <c r="BL166" s="18" t="s">
        <v>144</v>
      </c>
      <c r="BM166" s="154" t="s">
        <v>199</v>
      </c>
    </row>
    <row r="167" spans="1:65" s="13" customFormat="1">
      <c r="B167" s="156"/>
      <c r="D167" s="157" t="s">
        <v>157</v>
      </c>
      <c r="F167" s="159" t="s">
        <v>200</v>
      </c>
      <c r="H167" s="160">
        <v>226.11</v>
      </c>
      <c r="L167" s="156"/>
      <c r="M167" s="161"/>
      <c r="N167" s="162"/>
      <c r="O167" s="162"/>
      <c r="P167" s="162"/>
      <c r="Q167" s="162"/>
      <c r="R167" s="162"/>
      <c r="S167" s="162"/>
      <c r="T167" s="163"/>
      <c r="AT167" s="158" t="s">
        <v>157</v>
      </c>
      <c r="AU167" s="158" t="s">
        <v>86</v>
      </c>
      <c r="AV167" s="13" t="s">
        <v>86</v>
      </c>
      <c r="AW167" s="13" t="s">
        <v>3</v>
      </c>
      <c r="AX167" s="13" t="s">
        <v>84</v>
      </c>
      <c r="AY167" s="158" t="s">
        <v>137</v>
      </c>
    </row>
    <row r="168" spans="1:65" s="2" customFormat="1" ht="16.5" customHeight="1">
      <c r="A168" s="31"/>
      <c r="B168" s="143"/>
      <c r="C168" s="144" t="s">
        <v>201</v>
      </c>
      <c r="D168" s="144" t="s">
        <v>139</v>
      </c>
      <c r="E168" s="145" t="s">
        <v>202</v>
      </c>
      <c r="F168" s="146" t="s">
        <v>203</v>
      </c>
      <c r="G168" s="147" t="s">
        <v>204</v>
      </c>
      <c r="H168" s="148">
        <v>40.700000000000003</v>
      </c>
      <c r="I168" s="149"/>
      <c r="J168" s="149">
        <f>ROUND(I168*H168,2)</f>
        <v>0</v>
      </c>
      <c r="K168" s="146" t="s">
        <v>143</v>
      </c>
      <c r="L168" s="32"/>
      <c r="M168" s="150" t="s">
        <v>1</v>
      </c>
      <c r="N168" s="151" t="s">
        <v>43</v>
      </c>
      <c r="O168" s="152">
        <v>0</v>
      </c>
      <c r="P168" s="152">
        <f>O168*H168</f>
        <v>0</v>
      </c>
      <c r="Q168" s="152">
        <v>0</v>
      </c>
      <c r="R168" s="152">
        <f>Q168*H168</f>
        <v>0</v>
      </c>
      <c r="S168" s="152">
        <v>0</v>
      </c>
      <c r="T168" s="153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4" t="s">
        <v>144</v>
      </c>
      <c r="AT168" s="154" t="s">
        <v>139</v>
      </c>
      <c r="AU168" s="154" t="s">
        <v>86</v>
      </c>
      <c r="AY168" s="18" t="s">
        <v>137</v>
      </c>
      <c r="BE168" s="155">
        <f>IF(N168="základní",J168,0)</f>
        <v>0</v>
      </c>
      <c r="BF168" s="155">
        <f>IF(N168="snížená",J168,0)</f>
        <v>0</v>
      </c>
      <c r="BG168" s="155">
        <f>IF(N168="zákl. přenesená",J168,0)</f>
        <v>0</v>
      </c>
      <c r="BH168" s="155">
        <f>IF(N168="sníž. přenesená",J168,0)</f>
        <v>0</v>
      </c>
      <c r="BI168" s="155">
        <f>IF(N168="nulová",J168,0)</f>
        <v>0</v>
      </c>
      <c r="BJ168" s="18" t="s">
        <v>84</v>
      </c>
      <c r="BK168" s="155">
        <f>ROUND(I168*H168,2)</f>
        <v>0</v>
      </c>
      <c r="BL168" s="18" t="s">
        <v>144</v>
      </c>
      <c r="BM168" s="154" t="s">
        <v>205</v>
      </c>
    </row>
    <row r="169" spans="1:65" s="13" customFormat="1">
      <c r="B169" s="156"/>
      <c r="D169" s="157" t="s">
        <v>157</v>
      </c>
      <c r="F169" s="159" t="s">
        <v>206</v>
      </c>
      <c r="H169" s="160">
        <v>40.700000000000003</v>
      </c>
      <c r="L169" s="156"/>
      <c r="M169" s="161"/>
      <c r="N169" s="162"/>
      <c r="O169" s="162"/>
      <c r="P169" s="162"/>
      <c r="Q169" s="162"/>
      <c r="R169" s="162"/>
      <c r="S169" s="162"/>
      <c r="T169" s="163"/>
      <c r="AT169" s="158" t="s">
        <v>157</v>
      </c>
      <c r="AU169" s="158" t="s">
        <v>86</v>
      </c>
      <c r="AV169" s="13" t="s">
        <v>86</v>
      </c>
      <c r="AW169" s="13" t="s">
        <v>3</v>
      </c>
      <c r="AX169" s="13" t="s">
        <v>84</v>
      </c>
      <c r="AY169" s="158" t="s">
        <v>137</v>
      </c>
    </row>
    <row r="170" spans="1:65" s="2" customFormat="1" ht="16.5" customHeight="1">
      <c r="A170" s="31"/>
      <c r="B170" s="143"/>
      <c r="C170" s="144" t="s">
        <v>207</v>
      </c>
      <c r="D170" s="144" t="s">
        <v>139</v>
      </c>
      <c r="E170" s="145" t="s">
        <v>208</v>
      </c>
      <c r="F170" s="146" t="s">
        <v>209</v>
      </c>
      <c r="G170" s="147" t="s">
        <v>163</v>
      </c>
      <c r="H170" s="148">
        <v>22.611000000000001</v>
      </c>
      <c r="I170" s="149"/>
      <c r="J170" s="149">
        <f>ROUND(I170*H170,2)</f>
        <v>0</v>
      </c>
      <c r="K170" s="146" t="s">
        <v>143</v>
      </c>
      <c r="L170" s="32"/>
      <c r="M170" s="150" t="s">
        <v>1</v>
      </c>
      <c r="N170" s="151" t="s">
        <v>43</v>
      </c>
      <c r="O170" s="152">
        <v>8.9999999999999993E-3</v>
      </c>
      <c r="P170" s="152">
        <f>O170*H170</f>
        <v>0.20349899999999999</v>
      </c>
      <c r="Q170" s="152">
        <v>0</v>
      </c>
      <c r="R170" s="152">
        <f>Q170*H170</f>
        <v>0</v>
      </c>
      <c r="S170" s="152">
        <v>0</v>
      </c>
      <c r="T170" s="153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4" t="s">
        <v>144</v>
      </c>
      <c r="AT170" s="154" t="s">
        <v>139</v>
      </c>
      <c r="AU170" s="154" t="s">
        <v>86</v>
      </c>
      <c r="AY170" s="18" t="s">
        <v>137</v>
      </c>
      <c r="BE170" s="155">
        <f>IF(N170="základní",J170,0)</f>
        <v>0</v>
      </c>
      <c r="BF170" s="155">
        <f>IF(N170="snížená",J170,0)</f>
        <v>0</v>
      </c>
      <c r="BG170" s="155">
        <f>IF(N170="zákl. přenesená",J170,0)</f>
        <v>0</v>
      </c>
      <c r="BH170" s="155">
        <f>IF(N170="sníž. přenesená",J170,0)</f>
        <v>0</v>
      </c>
      <c r="BI170" s="155">
        <f>IF(N170="nulová",J170,0)</f>
        <v>0</v>
      </c>
      <c r="BJ170" s="18" t="s">
        <v>84</v>
      </c>
      <c r="BK170" s="155">
        <f>ROUND(I170*H170,2)</f>
        <v>0</v>
      </c>
      <c r="BL170" s="18" t="s">
        <v>144</v>
      </c>
      <c r="BM170" s="154" t="s">
        <v>210</v>
      </c>
    </row>
    <row r="171" spans="1:65" s="2" customFormat="1" ht="16.5" customHeight="1">
      <c r="A171" s="31"/>
      <c r="B171" s="143"/>
      <c r="C171" s="144" t="s">
        <v>211</v>
      </c>
      <c r="D171" s="144" t="s">
        <v>139</v>
      </c>
      <c r="E171" s="145" t="s">
        <v>212</v>
      </c>
      <c r="F171" s="146" t="s">
        <v>213</v>
      </c>
      <c r="G171" s="147" t="s">
        <v>163</v>
      </c>
      <c r="H171" s="148">
        <v>17.733000000000001</v>
      </c>
      <c r="I171" s="149"/>
      <c r="J171" s="149">
        <f>ROUND(I171*H171,2)</f>
        <v>0</v>
      </c>
      <c r="K171" s="146" t="s">
        <v>143</v>
      </c>
      <c r="L171" s="32"/>
      <c r="M171" s="150" t="s">
        <v>1</v>
      </c>
      <c r="N171" s="151" t="s">
        <v>43</v>
      </c>
      <c r="O171" s="152">
        <v>0.32800000000000001</v>
      </c>
      <c r="P171" s="152">
        <f>O171*H171</f>
        <v>5.8164240000000005</v>
      </c>
      <c r="Q171" s="152">
        <v>0</v>
      </c>
      <c r="R171" s="152">
        <f>Q171*H171</f>
        <v>0</v>
      </c>
      <c r="S171" s="152">
        <v>0</v>
      </c>
      <c r="T171" s="153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4" t="s">
        <v>144</v>
      </c>
      <c r="AT171" s="154" t="s">
        <v>139</v>
      </c>
      <c r="AU171" s="154" t="s">
        <v>86</v>
      </c>
      <c r="AY171" s="18" t="s">
        <v>137</v>
      </c>
      <c r="BE171" s="155">
        <f>IF(N171="základní",J171,0)</f>
        <v>0</v>
      </c>
      <c r="BF171" s="155">
        <f>IF(N171="snížená",J171,0)</f>
        <v>0</v>
      </c>
      <c r="BG171" s="155">
        <f>IF(N171="zákl. přenesená",J171,0)</f>
        <v>0</v>
      </c>
      <c r="BH171" s="155">
        <f>IF(N171="sníž. přenesená",J171,0)</f>
        <v>0</v>
      </c>
      <c r="BI171" s="155">
        <f>IF(N171="nulová",J171,0)</f>
        <v>0</v>
      </c>
      <c r="BJ171" s="18" t="s">
        <v>84</v>
      </c>
      <c r="BK171" s="155">
        <f>ROUND(I171*H171,2)</f>
        <v>0</v>
      </c>
      <c r="BL171" s="18" t="s">
        <v>144</v>
      </c>
      <c r="BM171" s="154" t="s">
        <v>214</v>
      </c>
    </row>
    <row r="172" spans="1:65" s="13" customFormat="1">
      <c r="B172" s="156"/>
      <c r="D172" s="157" t="s">
        <v>157</v>
      </c>
      <c r="E172" s="158" t="s">
        <v>1</v>
      </c>
      <c r="F172" s="159" t="s">
        <v>215</v>
      </c>
      <c r="H172" s="160">
        <v>17.733000000000001</v>
      </c>
      <c r="L172" s="156"/>
      <c r="M172" s="161"/>
      <c r="N172" s="162"/>
      <c r="O172" s="162"/>
      <c r="P172" s="162"/>
      <c r="Q172" s="162"/>
      <c r="R172" s="162"/>
      <c r="S172" s="162"/>
      <c r="T172" s="163"/>
      <c r="AT172" s="158" t="s">
        <v>157</v>
      </c>
      <c r="AU172" s="158" t="s">
        <v>86</v>
      </c>
      <c r="AV172" s="13" t="s">
        <v>86</v>
      </c>
      <c r="AW172" s="13" t="s">
        <v>34</v>
      </c>
      <c r="AX172" s="13" t="s">
        <v>78</v>
      </c>
      <c r="AY172" s="158" t="s">
        <v>137</v>
      </c>
    </row>
    <row r="173" spans="1:65" s="14" customFormat="1">
      <c r="B173" s="164"/>
      <c r="D173" s="157" t="s">
        <v>157</v>
      </c>
      <c r="E173" s="165" t="s">
        <v>1</v>
      </c>
      <c r="F173" s="166" t="s">
        <v>159</v>
      </c>
      <c r="H173" s="167">
        <v>17.733000000000001</v>
      </c>
      <c r="L173" s="164"/>
      <c r="M173" s="168"/>
      <c r="N173" s="169"/>
      <c r="O173" s="169"/>
      <c r="P173" s="169"/>
      <c r="Q173" s="169"/>
      <c r="R173" s="169"/>
      <c r="S173" s="169"/>
      <c r="T173" s="170"/>
      <c r="AT173" s="165" t="s">
        <v>157</v>
      </c>
      <c r="AU173" s="165" t="s">
        <v>86</v>
      </c>
      <c r="AV173" s="14" t="s">
        <v>144</v>
      </c>
      <c r="AW173" s="14" t="s">
        <v>34</v>
      </c>
      <c r="AX173" s="14" t="s">
        <v>84</v>
      </c>
      <c r="AY173" s="165" t="s">
        <v>137</v>
      </c>
    </row>
    <row r="174" spans="1:65" s="2" customFormat="1" ht="16.5" customHeight="1">
      <c r="A174" s="31"/>
      <c r="B174" s="143"/>
      <c r="C174" s="144" t="s">
        <v>216</v>
      </c>
      <c r="D174" s="144" t="s">
        <v>139</v>
      </c>
      <c r="E174" s="145" t="s">
        <v>217</v>
      </c>
      <c r="F174" s="146" t="s">
        <v>218</v>
      </c>
      <c r="G174" s="147" t="s">
        <v>142</v>
      </c>
      <c r="H174" s="148">
        <v>880.3</v>
      </c>
      <c r="I174" s="149"/>
      <c r="J174" s="149">
        <f>ROUND(I174*H174,2)</f>
        <v>0</v>
      </c>
      <c r="K174" s="146" t="s">
        <v>219</v>
      </c>
      <c r="L174" s="32"/>
      <c r="M174" s="150" t="s">
        <v>1</v>
      </c>
      <c r="N174" s="151" t="s">
        <v>43</v>
      </c>
      <c r="O174" s="152">
        <v>2.5000000000000001E-2</v>
      </c>
      <c r="P174" s="152">
        <f>O174*H174</f>
        <v>22.0075</v>
      </c>
      <c r="Q174" s="152">
        <v>0</v>
      </c>
      <c r="R174" s="152">
        <f>Q174*H174</f>
        <v>0</v>
      </c>
      <c r="S174" s="152">
        <v>0</v>
      </c>
      <c r="T174" s="153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4" t="s">
        <v>144</v>
      </c>
      <c r="AT174" s="154" t="s">
        <v>139</v>
      </c>
      <c r="AU174" s="154" t="s">
        <v>86</v>
      </c>
      <c r="AY174" s="18" t="s">
        <v>137</v>
      </c>
      <c r="BE174" s="155">
        <f>IF(N174="základní",J174,0)</f>
        <v>0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18" t="s">
        <v>84</v>
      </c>
      <c r="BK174" s="155">
        <f>ROUND(I174*H174,2)</f>
        <v>0</v>
      </c>
      <c r="BL174" s="18" t="s">
        <v>144</v>
      </c>
      <c r="BM174" s="154" t="s">
        <v>220</v>
      </c>
    </row>
    <row r="175" spans="1:65" s="13" customFormat="1">
      <c r="B175" s="156"/>
      <c r="D175" s="157" t="s">
        <v>157</v>
      </c>
      <c r="E175" s="158" t="s">
        <v>1</v>
      </c>
      <c r="F175" s="159" t="s">
        <v>221</v>
      </c>
      <c r="H175" s="160">
        <v>712.8</v>
      </c>
      <c r="L175" s="156"/>
      <c r="M175" s="161"/>
      <c r="N175" s="162"/>
      <c r="O175" s="162"/>
      <c r="P175" s="162"/>
      <c r="Q175" s="162"/>
      <c r="R175" s="162"/>
      <c r="S175" s="162"/>
      <c r="T175" s="163"/>
      <c r="AT175" s="158" t="s">
        <v>157</v>
      </c>
      <c r="AU175" s="158" t="s">
        <v>86</v>
      </c>
      <c r="AV175" s="13" t="s">
        <v>86</v>
      </c>
      <c r="AW175" s="13" t="s">
        <v>34</v>
      </c>
      <c r="AX175" s="13" t="s">
        <v>78</v>
      </c>
      <c r="AY175" s="158" t="s">
        <v>137</v>
      </c>
    </row>
    <row r="176" spans="1:65" s="13" customFormat="1">
      <c r="B176" s="156"/>
      <c r="D176" s="157" t="s">
        <v>157</v>
      </c>
      <c r="E176" s="158" t="s">
        <v>1</v>
      </c>
      <c r="F176" s="159" t="s">
        <v>222</v>
      </c>
      <c r="H176" s="160">
        <v>102.4</v>
      </c>
      <c r="L176" s="156"/>
      <c r="M176" s="161"/>
      <c r="N176" s="162"/>
      <c r="O176" s="162"/>
      <c r="P176" s="162"/>
      <c r="Q176" s="162"/>
      <c r="R176" s="162"/>
      <c r="S176" s="162"/>
      <c r="T176" s="163"/>
      <c r="AT176" s="158" t="s">
        <v>157</v>
      </c>
      <c r="AU176" s="158" t="s">
        <v>86</v>
      </c>
      <c r="AV176" s="13" t="s">
        <v>86</v>
      </c>
      <c r="AW176" s="13" t="s">
        <v>34</v>
      </c>
      <c r="AX176" s="13" t="s">
        <v>78</v>
      </c>
      <c r="AY176" s="158" t="s">
        <v>137</v>
      </c>
    </row>
    <row r="177" spans="1:65" s="13" customFormat="1">
      <c r="B177" s="156"/>
      <c r="D177" s="157" t="s">
        <v>157</v>
      </c>
      <c r="E177" s="158" t="s">
        <v>1</v>
      </c>
      <c r="F177" s="159" t="s">
        <v>223</v>
      </c>
      <c r="H177" s="160">
        <v>65.099999999999994</v>
      </c>
      <c r="L177" s="156"/>
      <c r="M177" s="161"/>
      <c r="N177" s="162"/>
      <c r="O177" s="162"/>
      <c r="P177" s="162"/>
      <c r="Q177" s="162"/>
      <c r="R177" s="162"/>
      <c r="S177" s="162"/>
      <c r="T177" s="163"/>
      <c r="AT177" s="158" t="s">
        <v>157</v>
      </c>
      <c r="AU177" s="158" t="s">
        <v>86</v>
      </c>
      <c r="AV177" s="13" t="s">
        <v>86</v>
      </c>
      <c r="AW177" s="13" t="s">
        <v>34</v>
      </c>
      <c r="AX177" s="13" t="s">
        <v>78</v>
      </c>
      <c r="AY177" s="158" t="s">
        <v>137</v>
      </c>
    </row>
    <row r="178" spans="1:65" s="14" customFormat="1">
      <c r="B178" s="164"/>
      <c r="D178" s="157" t="s">
        <v>157</v>
      </c>
      <c r="E178" s="165" t="s">
        <v>1</v>
      </c>
      <c r="F178" s="166" t="s">
        <v>159</v>
      </c>
      <c r="H178" s="167">
        <v>880.3</v>
      </c>
      <c r="L178" s="164"/>
      <c r="M178" s="168"/>
      <c r="N178" s="169"/>
      <c r="O178" s="169"/>
      <c r="P178" s="169"/>
      <c r="Q178" s="169"/>
      <c r="R178" s="169"/>
      <c r="S178" s="169"/>
      <c r="T178" s="170"/>
      <c r="AT178" s="165" t="s">
        <v>157</v>
      </c>
      <c r="AU178" s="165" t="s">
        <v>86</v>
      </c>
      <c r="AV178" s="14" t="s">
        <v>144</v>
      </c>
      <c r="AW178" s="14" t="s">
        <v>34</v>
      </c>
      <c r="AX178" s="14" t="s">
        <v>84</v>
      </c>
      <c r="AY178" s="165" t="s">
        <v>137</v>
      </c>
    </row>
    <row r="179" spans="1:65" s="2" customFormat="1" ht="16.5" customHeight="1">
      <c r="A179" s="31"/>
      <c r="B179" s="143"/>
      <c r="C179" s="144" t="s">
        <v>224</v>
      </c>
      <c r="D179" s="144" t="s">
        <v>139</v>
      </c>
      <c r="E179" s="145" t="s">
        <v>225</v>
      </c>
      <c r="F179" s="146" t="s">
        <v>226</v>
      </c>
      <c r="G179" s="147" t="s">
        <v>163</v>
      </c>
      <c r="H179" s="148">
        <v>17.733000000000001</v>
      </c>
      <c r="I179" s="149"/>
      <c r="J179" s="149">
        <f>ROUND(I179*H179,2)</f>
        <v>0</v>
      </c>
      <c r="K179" s="146" t="s">
        <v>143</v>
      </c>
      <c r="L179" s="32"/>
      <c r="M179" s="150" t="s">
        <v>1</v>
      </c>
      <c r="N179" s="151" t="s">
        <v>43</v>
      </c>
      <c r="O179" s="152">
        <v>0.64600000000000002</v>
      </c>
      <c r="P179" s="152">
        <f>O179*H179</f>
        <v>11.455518000000001</v>
      </c>
      <c r="Q179" s="152">
        <v>0</v>
      </c>
      <c r="R179" s="152">
        <f>Q179*H179</f>
        <v>0</v>
      </c>
      <c r="S179" s="152">
        <v>0</v>
      </c>
      <c r="T179" s="153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54" t="s">
        <v>144</v>
      </c>
      <c r="AT179" s="154" t="s">
        <v>139</v>
      </c>
      <c r="AU179" s="154" t="s">
        <v>86</v>
      </c>
      <c r="AY179" s="18" t="s">
        <v>137</v>
      </c>
      <c r="BE179" s="155">
        <f>IF(N179="základní",J179,0)</f>
        <v>0</v>
      </c>
      <c r="BF179" s="155">
        <f>IF(N179="snížená",J179,0)</f>
        <v>0</v>
      </c>
      <c r="BG179" s="155">
        <f>IF(N179="zákl. přenesená",J179,0)</f>
        <v>0</v>
      </c>
      <c r="BH179" s="155">
        <f>IF(N179="sníž. přenesená",J179,0)</f>
        <v>0</v>
      </c>
      <c r="BI179" s="155">
        <f>IF(N179="nulová",J179,0)</f>
        <v>0</v>
      </c>
      <c r="BJ179" s="18" t="s">
        <v>84</v>
      </c>
      <c r="BK179" s="155">
        <f>ROUND(I179*H179,2)</f>
        <v>0</v>
      </c>
      <c r="BL179" s="18" t="s">
        <v>144</v>
      </c>
      <c r="BM179" s="154" t="s">
        <v>227</v>
      </c>
    </row>
    <row r="180" spans="1:65" s="12" customFormat="1" ht="22.9" customHeight="1">
      <c r="B180" s="131"/>
      <c r="D180" s="132" t="s">
        <v>77</v>
      </c>
      <c r="E180" s="141" t="s">
        <v>86</v>
      </c>
      <c r="F180" s="141" t="s">
        <v>228</v>
      </c>
      <c r="J180" s="142">
        <f>BK180</f>
        <v>0</v>
      </c>
      <c r="L180" s="131"/>
      <c r="M180" s="135"/>
      <c r="N180" s="136"/>
      <c r="O180" s="136"/>
      <c r="P180" s="137">
        <f>SUM(P181:P209)</f>
        <v>38.098665999999994</v>
      </c>
      <c r="Q180" s="136"/>
      <c r="R180" s="137">
        <f>SUM(R181:R209)</f>
        <v>16.68549295</v>
      </c>
      <c r="S180" s="136"/>
      <c r="T180" s="138">
        <f>SUM(T181:T209)</f>
        <v>0</v>
      </c>
      <c r="AR180" s="132" t="s">
        <v>84</v>
      </c>
      <c r="AT180" s="139" t="s">
        <v>77</v>
      </c>
      <c r="AU180" s="139" t="s">
        <v>84</v>
      </c>
      <c r="AY180" s="132" t="s">
        <v>137</v>
      </c>
      <c r="BK180" s="140">
        <f>SUM(BK181:BK209)</f>
        <v>0</v>
      </c>
    </row>
    <row r="181" spans="1:65" s="2" customFormat="1" ht="16.5" customHeight="1">
      <c r="A181" s="31"/>
      <c r="B181" s="143"/>
      <c r="C181" s="144" t="s">
        <v>8</v>
      </c>
      <c r="D181" s="144" t="s">
        <v>139</v>
      </c>
      <c r="E181" s="145" t="s">
        <v>229</v>
      </c>
      <c r="F181" s="146" t="s">
        <v>230</v>
      </c>
      <c r="G181" s="147" t="s">
        <v>163</v>
      </c>
      <c r="H181" s="148">
        <v>0.80300000000000005</v>
      </c>
      <c r="I181" s="149"/>
      <c r="J181" s="149">
        <f>ROUND(I181*H181,2)</f>
        <v>0</v>
      </c>
      <c r="K181" s="146" t="s">
        <v>143</v>
      </c>
      <c r="L181" s="32"/>
      <c r="M181" s="150" t="s">
        <v>1</v>
      </c>
      <c r="N181" s="151" t="s">
        <v>43</v>
      </c>
      <c r="O181" s="152">
        <v>0.96499999999999997</v>
      </c>
      <c r="P181" s="152">
        <f>O181*H181</f>
        <v>0.774895</v>
      </c>
      <c r="Q181" s="152">
        <v>2.16</v>
      </c>
      <c r="R181" s="152">
        <f>Q181*H181</f>
        <v>1.7344800000000002</v>
      </c>
      <c r="S181" s="152">
        <v>0</v>
      </c>
      <c r="T181" s="15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4" t="s">
        <v>144</v>
      </c>
      <c r="AT181" s="154" t="s">
        <v>139</v>
      </c>
      <c r="AU181" s="154" t="s">
        <v>86</v>
      </c>
      <c r="AY181" s="18" t="s">
        <v>137</v>
      </c>
      <c r="BE181" s="155">
        <f>IF(N181="základní",J181,0)</f>
        <v>0</v>
      </c>
      <c r="BF181" s="155">
        <f>IF(N181="snížená",J181,0)</f>
        <v>0</v>
      </c>
      <c r="BG181" s="155">
        <f>IF(N181="zákl. přenesená",J181,0)</f>
        <v>0</v>
      </c>
      <c r="BH181" s="155">
        <f>IF(N181="sníž. přenesená",J181,0)</f>
        <v>0</v>
      </c>
      <c r="BI181" s="155">
        <f>IF(N181="nulová",J181,0)</f>
        <v>0</v>
      </c>
      <c r="BJ181" s="18" t="s">
        <v>84</v>
      </c>
      <c r="BK181" s="155">
        <f>ROUND(I181*H181,2)</f>
        <v>0</v>
      </c>
      <c r="BL181" s="18" t="s">
        <v>144</v>
      </c>
      <c r="BM181" s="154" t="s">
        <v>231</v>
      </c>
    </row>
    <row r="182" spans="1:65" s="13" customFormat="1">
      <c r="B182" s="156"/>
      <c r="D182" s="157" t="s">
        <v>157</v>
      </c>
      <c r="E182" s="158" t="s">
        <v>1</v>
      </c>
      <c r="F182" s="159" t="s">
        <v>232</v>
      </c>
      <c r="H182" s="160">
        <v>0.24</v>
      </c>
      <c r="L182" s="156"/>
      <c r="M182" s="161"/>
      <c r="N182" s="162"/>
      <c r="O182" s="162"/>
      <c r="P182" s="162"/>
      <c r="Q182" s="162"/>
      <c r="R182" s="162"/>
      <c r="S182" s="162"/>
      <c r="T182" s="163"/>
      <c r="AT182" s="158" t="s">
        <v>157</v>
      </c>
      <c r="AU182" s="158" t="s">
        <v>86</v>
      </c>
      <c r="AV182" s="13" t="s">
        <v>86</v>
      </c>
      <c r="AW182" s="13" t="s">
        <v>34</v>
      </c>
      <c r="AX182" s="13" t="s">
        <v>78</v>
      </c>
      <c r="AY182" s="158" t="s">
        <v>137</v>
      </c>
    </row>
    <row r="183" spans="1:65" s="13" customFormat="1">
      <c r="B183" s="156"/>
      <c r="D183" s="157" t="s">
        <v>157</v>
      </c>
      <c r="E183" s="158" t="s">
        <v>1</v>
      </c>
      <c r="F183" s="159" t="s">
        <v>233</v>
      </c>
      <c r="H183" s="160">
        <v>0.24</v>
      </c>
      <c r="L183" s="156"/>
      <c r="M183" s="161"/>
      <c r="N183" s="162"/>
      <c r="O183" s="162"/>
      <c r="P183" s="162"/>
      <c r="Q183" s="162"/>
      <c r="R183" s="162"/>
      <c r="S183" s="162"/>
      <c r="T183" s="163"/>
      <c r="AT183" s="158" t="s">
        <v>157</v>
      </c>
      <c r="AU183" s="158" t="s">
        <v>86</v>
      </c>
      <c r="AV183" s="13" t="s">
        <v>86</v>
      </c>
      <c r="AW183" s="13" t="s">
        <v>34</v>
      </c>
      <c r="AX183" s="13" t="s">
        <v>78</v>
      </c>
      <c r="AY183" s="158" t="s">
        <v>137</v>
      </c>
    </row>
    <row r="184" spans="1:65" s="13" customFormat="1">
      <c r="B184" s="156"/>
      <c r="D184" s="157" t="s">
        <v>157</v>
      </c>
      <c r="E184" s="158" t="s">
        <v>1</v>
      </c>
      <c r="F184" s="159" t="s">
        <v>234</v>
      </c>
      <c r="H184" s="160">
        <v>0.12</v>
      </c>
      <c r="L184" s="156"/>
      <c r="M184" s="161"/>
      <c r="N184" s="162"/>
      <c r="O184" s="162"/>
      <c r="P184" s="162"/>
      <c r="Q184" s="162"/>
      <c r="R184" s="162"/>
      <c r="S184" s="162"/>
      <c r="T184" s="163"/>
      <c r="AT184" s="158" t="s">
        <v>157</v>
      </c>
      <c r="AU184" s="158" t="s">
        <v>86</v>
      </c>
      <c r="AV184" s="13" t="s">
        <v>86</v>
      </c>
      <c r="AW184" s="13" t="s">
        <v>34</v>
      </c>
      <c r="AX184" s="13" t="s">
        <v>78</v>
      </c>
      <c r="AY184" s="158" t="s">
        <v>137</v>
      </c>
    </row>
    <row r="185" spans="1:65" s="13" customFormat="1">
      <c r="B185" s="156"/>
      <c r="D185" s="157" t="s">
        <v>157</v>
      </c>
      <c r="E185" s="158" t="s">
        <v>1</v>
      </c>
      <c r="F185" s="159" t="s">
        <v>235</v>
      </c>
      <c r="H185" s="160">
        <v>1.4999999999999999E-2</v>
      </c>
      <c r="L185" s="156"/>
      <c r="M185" s="161"/>
      <c r="N185" s="162"/>
      <c r="O185" s="162"/>
      <c r="P185" s="162"/>
      <c r="Q185" s="162"/>
      <c r="R185" s="162"/>
      <c r="S185" s="162"/>
      <c r="T185" s="163"/>
      <c r="AT185" s="158" t="s">
        <v>157</v>
      </c>
      <c r="AU185" s="158" t="s">
        <v>86</v>
      </c>
      <c r="AV185" s="13" t="s">
        <v>86</v>
      </c>
      <c r="AW185" s="13" t="s">
        <v>34</v>
      </c>
      <c r="AX185" s="13" t="s">
        <v>78</v>
      </c>
      <c r="AY185" s="158" t="s">
        <v>137</v>
      </c>
    </row>
    <row r="186" spans="1:65" s="13" customFormat="1">
      <c r="B186" s="156"/>
      <c r="D186" s="157" t="s">
        <v>157</v>
      </c>
      <c r="E186" s="158" t="s">
        <v>1</v>
      </c>
      <c r="F186" s="159" t="s">
        <v>236</v>
      </c>
      <c r="H186" s="160">
        <v>5.8000000000000003E-2</v>
      </c>
      <c r="L186" s="156"/>
      <c r="M186" s="161"/>
      <c r="N186" s="162"/>
      <c r="O186" s="162"/>
      <c r="P186" s="162"/>
      <c r="Q186" s="162"/>
      <c r="R186" s="162"/>
      <c r="S186" s="162"/>
      <c r="T186" s="163"/>
      <c r="AT186" s="158" t="s">
        <v>157</v>
      </c>
      <c r="AU186" s="158" t="s">
        <v>86</v>
      </c>
      <c r="AV186" s="13" t="s">
        <v>86</v>
      </c>
      <c r="AW186" s="13" t="s">
        <v>34</v>
      </c>
      <c r="AX186" s="13" t="s">
        <v>78</v>
      </c>
      <c r="AY186" s="158" t="s">
        <v>137</v>
      </c>
    </row>
    <row r="187" spans="1:65" s="13" customFormat="1">
      <c r="B187" s="156"/>
      <c r="D187" s="157" t="s">
        <v>157</v>
      </c>
      <c r="E187" s="158" t="s">
        <v>1</v>
      </c>
      <c r="F187" s="159" t="s">
        <v>237</v>
      </c>
      <c r="H187" s="160">
        <v>0.13</v>
      </c>
      <c r="L187" s="156"/>
      <c r="M187" s="161"/>
      <c r="N187" s="162"/>
      <c r="O187" s="162"/>
      <c r="P187" s="162"/>
      <c r="Q187" s="162"/>
      <c r="R187" s="162"/>
      <c r="S187" s="162"/>
      <c r="T187" s="163"/>
      <c r="AT187" s="158" t="s">
        <v>157</v>
      </c>
      <c r="AU187" s="158" t="s">
        <v>86</v>
      </c>
      <c r="AV187" s="13" t="s">
        <v>86</v>
      </c>
      <c r="AW187" s="13" t="s">
        <v>34</v>
      </c>
      <c r="AX187" s="13" t="s">
        <v>78</v>
      </c>
      <c r="AY187" s="158" t="s">
        <v>137</v>
      </c>
    </row>
    <row r="188" spans="1:65" s="14" customFormat="1">
      <c r="B188" s="164"/>
      <c r="D188" s="157" t="s">
        <v>157</v>
      </c>
      <c r="E188" s="165" t="s">
        <v>1</v>
      </c>
      <c r="F188" s="166" t="s">
        <v>159</v>
      </c>
      <c r="H188" s="167">
        <v>0.80300000000000005</v>
      </c>
      <c r="L188" s="164"/>
      <c r="M188" s="168"/>
      <c r="N188" s="169"/>
      <c r="O188" s="169"/>
      <c r="P188" s="169"/>
      <c r="Q188" s="169"/>
      <c r="R188" s="169"/>
      <c r="S188" s="169"/>
      <c r="T188" s="170"/>
      <c r="AT188" s="165" t="s">
        <v>157</v>
      </c>
      <c r="AU188" s="165" t="s">
        <v>86</v>
      </c>
      <c r="AV188" s="14" t="s">
        <v>144</v>
      </c>
      <c r="AW188" s="14" t="s">
        <v>34</v>
      </c>
      <c r="AX188" s="14" t="s">
        <v>84</v>
      </c>
      <c r="AY188" s="165" t="s">
        <v>137</v>
      </c>
    </row>
    <row r="189" spans="1:65" s="2" customFormat="1" ht="16.5" customHeight="1">
      <c r="A189" s="31"/>
      <c r="B189" s="143"/>
      <c r="C189" s="144" t="s">
        <v>238</v>
      </c>
      <c r="D189" s="144" t="s">
        <v>139</v>
      </c>
      <c r="E189" s="145" t="s">
        <v>239</v>
      </c>
      <c r="F189" s="146" t="s">
        <v>240</v>
      </c>
      <c r="G189" s="147" t="s">
        <v>163</v>
      </c>
      <c r="H189" s="148">
        <v>5.8479999999999999</v>
      </c>
      <c r="I189" s="149"/>
      <c r="J189" s="149">
        <f>ROUND(I189*H189,2)</f>
        <v>0</v>
      </c>
      <c r="K189" s="146" t="s">
        <v>143</v>
      </c>
      <c r="L189" s="32"/>
      <c r="M189" s="150" t="s">
        <v>1</v>
      </c>
      <c r="N189" s="151" t="s">
        <v>43</v>
      </c>
      <c r="O189" s="152">
        <v>0.629</v>
      </c>
      <c r="P189" s="152">
        <f>O189*H189</f>
        <v>3.6783920000000001</v>
      </c>
      <c r="Q189" s="152">
        <v>2.45329</v>
      </c>
      <c r="R189" s="152">
        <f>Q189*H189</f>
        <v>14.346839919999999</v>
      </c>
      <c r="S189" s="152">
        <v>0</v>
      </c>
      <c r="T189" s="153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54" t="s">
        <v>144</v>
      </c>
      <c r="AT189" s="154" t="s">
        <v>139</v>
      </c>
      <c r="AU189" s="154" t="s">
        <v>86</v>
      </c>
      <c r="AY189" s="18" t="s">
        <v>137</v>
      </c>
      <c r="BE189" s="155">
        <f>IF(N189="základní",J189,0)</f>
        <v>0</v>
      </c>
      <c r="BF189" s="155">
        <f>IF(N189="snížená",J189,0)</f>
        <v>0</v>
      </c>
      <c r="BG189" s="155">
        <f>IF(N189="zákl. přenesená",J189,0)</f>
        <v>0</v>
      </c>
      <c r="BH189" s="155">
        <f>IF(N189="sníž. přenesená",J189,0)</f>
        <v>0</v>
      </c>
      <c r="BI189" s="155">
        <f>IF(N189="nulová",J189,0)</f>
        <v>0</v>
      </c>
      <c r="BJ189" s="18" t="s">
        <v>84</v>
      </c>
      <c r="BK189" s="155">
        <f>ROUND(I189*H189,2)</f>
        <v>0</v>
      </c>
      <c r="BL189" s="18" t="s">
        <v>144</v>
      </c>
      <c r="BM189" s="154" t="s">
        <v>241</v>
      </c>
    </row>
    <row r="190" spans="1:65" s="13" customFormat="1">
      <c r="B190" s="156"/>
      <c r="D190" s="157" t="s">
        <v>157</v>
      </c>
      <c r="E190" s="158" t="s">
        <v>1</v>
      </c>
      <c r="F190" s="159" t="s">
        <v>187</v>
      </c>
      <c r="H190" s="160">
        <v>1.8</v>
      </c>
      <c r="L190" s="156"/>
      <c r="M190" s="161"/>
      <c r="N190" s="162"/>
      <c r="O190" s="162"/>
      <c r="P190" s="162"/>
      <c r="Q190" s="162"/>
      <c r="R190" s="162"/>
      <c r="S190" s="162"/>
      <c r="T190" s="163"/>
      <c r="AT190" s="158" t="s">
        <v>157</v>
      </c>
      <c r="AU190" s="158" t="s">
        <v>86</v>
      </c>
      <c r="AV190" s="13" t="s">
        <v>86</v>
      </c>
      <c r="AW190" s="13" t="s">
        <v>34</v>
      </c>
      <c r="AX190" s="13" t="s">
        <v>78</v>
      </c>
      <c r="AY190" s="158" t="s">
        <v>137</v>
      </c>
    </row>
    <row r="191" spans="1:65" s="13" customFormat="1">
      <c r="B191" s="156"/>
      <c r="D191" s="157" t="s">
        <v>157</v>
      </c>
      <c r="E191" s="158" t="s">
        <v>1</v>
      </c>
      <c r="F191" s="159" t="s">
        <v>188</v>
      </c>
      <c r="H191" s="160">
        <v>1.8</v>
      </c>
      <c r="L191" s="156"/>
      <c r="M191" s="161"/>
      <c r="N191" s="162"/>
      <c r="O191" s="162"/>
      <c r="P191" s="162"/>
      <c r="Q191" s="162"/>
      <c r="R191" s="162"/>
      <c r="S191" s="162"/>
      <c r="T191" s="163"/>
      <c r="AT191" s="158" t="s">
        <v>157</v>
      </c>
      <c r="AU191" s="158" t="s">
        <v>86</v>
      </c>
      <c r="AV191" s="13" t="s">
        <v>86</v>
      </c>
      <c r="AW191" s="13" t="s">
        <v>34</v>
      </c>
      <c r="AX191" s="13" t="s">
        <v>78</v>
      </c>
      <c r="AY191" s="158" t="s">
        <v>137</v>
      </c>
    </row>
    <row r="192" spans="1:65" s="13" customFormat="1">
      <c r="B192" s="156"/>
      <c r="D192" s="157" t="s">
        <v>157</v>
      </c>
      <c r="E192" s="158" t="s">
        <v>1</v>
      </c>
      <c r="F192" s="159" t="s">
        <v>189</v>
      </c>
      <c r="H192" s="160">
        <v>0.9</v>
      </c>
      <c r="L192" s="156"/>
      <c r="M192" s="161"/>
      <c r="N192" s="162"/>
      <c r="O192" s="162"/>
      <c r="P192" s="162"/>
      <c r="Q192" s="162"/>
      <c r="R192" s="162"/>
      <c r="S192" s="162"/>
      <c r="T192" s="163"/>
      <c r="AT192" s="158" t="s">
        <v>157</v>
      </c>
      <c r="AU192" s="158" t="s">
        <v>86</v>
      </c>
      <c r="AV192" s="13" t="s">
        <v>86</v>
      </c>
      <c r="AW192" s="13" t="s">
        <v>34</v>
      </c>
      <c r="AX192" s="13" t="s">
        <v>78</v>
      </c>
      <c r="AY192" s="158" t="s">
        <v>137</v>
      </c>
    </row>
    <row r="193" spans="1:65" s="13" customFormat="1">
      <c r="B193" s="156"/>
      <c r="D193" s="157" t="s">
        <v>157</v>
      </c>
      <c r="E193" s="158" t="s">
        <v>1</v>
      </c>
      <c r="F193" s="159" t="s">
        <v>190</v>
      </c>
      <c r="H193" s="160">
        <v>0.1</v>
      </c>
      <c r="L193" s="156"/>
      <c r="M193" s="161"/>
      <c r="N193" s="162"/>
      <c r="O193" s="162"/>
      <c r="P193" s="162"/>
      <c r="Q193" s="162"/>
      <c r="R193" s="162"/>
      <c r="S193" s="162"/>
      <c r="T193" s="163"/>
      <c r="AT193" s="158" t="s">
        <v>157</v>
      </c>
      <c r="AU193" s="158" t="s">
        <v>86</v>
      </c>
      <c r="AV193" s="13" t="s">
        <v>86</v>
      </c>
      <c r="AW193" s="13" t="s">
        <v>34</v>
      </c>
      <c r="AX193" s="13" t="s">
        <v>78</v>
      </c>
      <c r="AY193" s="158" t="s">
        <v>137</v>
      </c>
    </row>
    <row r="194" spans="1:65" s="13" customFormat="1">
      <c r="B194" s="156"/>
      <c r="D194" s="157" t="s">
        <v>157</v>
      </c>
      <c r="E194" s="158" t="s">
        <v>1</v>
      </c>
      <c r="F194" s="159" t="s">
        <v>191</v>
      </c>
      <c r="H194" s="160">
        <v>0.38400000000000001</v>
      </c>
      <c r="L194" s="156"/>
      <c r="M194" s="161"/>
      <c r="N194" s="162"/>
      <c r="O194" s="162"/>
      <c r="P194" s="162"/>
      <c r="Q194" s="162"/>
      <c r="R194" s="162"/>
      <c r="S194" s="162"/>
      <c r="T194" s="163"/>
      <c r="AT194" s="158" t="s">
        <v>157</v>
      </c>
      <c r="AU194" s="158" t="s">
        <v>86</v>
      </c>
      <c r="AV194" s="13" t="s">
        <v>86</v>
      </c>
      <c r="AW194" s="13" t="s">
        <v>34</v>
      </c>
      <c r="AX194" s="13" t="s">
        <v>78</v>
      </c>
      <c r="AY194" s="158" t="s">
        <v>137</v>
      </c>
    </row>
    <row r="195" spans="1:65" s="13" customFormat="1">
      <c r="B195" s="156"/>
      <c r="D195" s="157" t="s">
        <v>157</v>
      </c>
      <c r="E195" s="158" t="s">
        <v>1</v>
      </c>
      <c r="F195" s="159" t="s">
        <v>192</v>
      </c>
      <c r="H195" s="160">
        <v>0.86399999999999999</v>
      </c>
      <c r="L195" s="156"/>
      <c r="M195" s="161"/>
      <c r="N195" s="162"/>
      <c r="O195" s="162"/>
      <c r="P195" s="162"/>
      <c r="Q195" s="162"/>
      <c r="R195" s="162"/>
      <c r="S195" s="162"/>
      <c r="T195" s="163"/>
      <c r="AT195" s="158" t="s">
        <v>157</v>
      </c>
      <c r="AU195" s="158" t="s">
        <v>86</v>
      </c>
      <c r="AV195" s="13" t="s">
        <v>86</v>
      </c>
      <c r="AW195" s="13" t="s">
        <v>34</v>
      </c>
      <c r="AX195" s="13" t="s">
        <v>78</v>
      </c>
      <c r="AY195" s="158" t="s">
        <v>137</v>
      </c>
    </row>
    <row r="196" spans="1:65" s="14" customFormat="1">
      <c r="B196" s="164"/>
      <c r="D196" s="157" t="s">
        <v>157</v>
      </c>
      <c r="E196" s="165" t="s">
        <v>1</v>
      </c>
      <c r="F196" s="166" t="s">
        <v>159</v>
      </c>
      <c r="H196" s="167">
        <v>5.8479999999999999</v>
      </c>
      <c r="L196" s="164"/>
      <c r="M196" s="168"/>
      <c r="N196" s="169"/>
      <c r="O196" s="169"/>
      <c r="P196" s="169"/>
      <c r="Q196" s="169"/>
      <c r="R196" s="169"/>
      <c r="S196" s="169"/>
      <c r="T196" s="170"/>
      <c r="AT196" s="165" t="s">
        <v>157</v>
      </c>
      <c r="AU196" s="165" t="s">
        <v>86</v>
      </c>
      <c r="AV196" s="14" t="s">
        <v>144</v>
      </c>
      <c r="AW196" s="14" t="s">
        <v>34</v>
      </c>
      <c r="AX196" s="14" t="s">
        <v>84</v>
      </c>
      <c r="AY196" s="165" t="s">
        <v>137</v>
      </c>
    </row>
    <row r="197" spans="1:65" s="2" customFormat="1" ht="16.5" customHeight="1">
      <c r="A197" s="31"/>
      <c r="B197" s="143"/>
      <c r="C197" s="144" t="s">
        <v>242</v>
      </c>
      <c r="D197" s="144" t="s">
        <v>139</v>
      </c>
      <c r="E197" s="145" t="s">
        <v>243</v>
      </c>
      <c r="F197" s="146" t="s">
        <v>244</v>
      </c>
      <c r="G197" s="147" t="s">
        <v>142</v>
      </c>
      <c r="H197" s="148">
        <v>52.56</v>
      </c>
      <c r="I197" s="149"/>
      <c r="J197" s="149">
        <f>ROUND(I197*H197,2)</f>
        <v>0</v>
      </c>
      <c r="K197" s="146" t="s">
        <v>143</v>
      </c>
      <c r="L197" s="32"/>
      <c r="M197" s="150" t="s">
        <v>1</v>
      </c>
      <c r="N197" s="151" t="s">
        <v>43</v>
      </c>
      <c r="O197" s="152">
        <v>0.27400000000000002</v>
      </c>
      <c r="P197" s="152">
        <f>O197*H197</f>
        <v>14.401440000000001</v>
      </c>
      <c r="Q197" s="152">
        <v>2.64E-3</v>
      </c>
      <c r="R197" s="152">
        <f>Q197*H197</f>
        <v>0.1387584</v>
      </c>
      <c r="S197" s="152">
        <v>0</v>
      </c>
      <c r="T197" s="15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4" t="s">
        <v>144</v>
      </c>
      <c r="AT197" s="154" t="s">
        <v>139</v>
      </c>
      <c r="AU197" s="154" t="s">
        <v>86</v>
      </c>
      <c r="AY197" s="18" t="s">
        <v>137</v>
      </c>
      <c r="BE197" s="155">
        <f>IF(N197="základní",J197,0)</f>
        <v>0</v>
      </c>
      <c r="BF197" s="155">
        <f>IF(N197="snížená",J197,0)</f>
        <v>0</v>
      </c>
      <c r="BG197" s="155">
        <f>IF(N197="zákl. přenesená",J197,0)</f>
        <v>0</v>
      </c>
      <c r="BH197" s="155">
        <f>IF(N197="sníž. přenesená",J197,0)</f>
        <v>0</v>
      </c>
      <c r="BI197" s="155">
        <f>IF(N197="nulová",J197,0)</f>
        <v>0</v>
      </c>
      <c r="BJ197" s="18" t="s">
        <v>84</v>
      </c>
      <c r="BK197" s="155">
        <f>ROUND(I197*H197,2)</f>
        <v>0</v>
      </c>
      <c r="BL197" s="18" t="s">
        <v>144</v>
      </c>
      <c r="BM197" s="154" t="s">
        <v>245</v>
      </c>
    </row>
    <row r="198" spans="1:65" s="13" customFormat="1">
      <c r="B198" s="156"/>
      <c r="D198" s="157" t="s">
        <v>157</v>
      </c>
      <c r="E198" s="158" t="s">
        <v>1</v>
      </c>
      <c r="F198" s="159" t="s">
        <v>246</v>
      </c>
      <c r="H198" s="160">
        <v>14.4</v>
      </c>
      <c r="L198" s="156"/>
      <c r="M198" s="161"/>
      <c r="N198" s="162"/>
      <c r="O198" s="162"/>
      <c r="P198" s="162"/>
      <c r="Q198" s="162"/>
      <c r="R198" s="162"/>
      <c r="S198" s="162"/>
      <c r="T198" s="163"/>
      <c r="AT198" s="158" t="s">
        <v>157</v>
      </c>
      <c r="AU198" s="158" t="s">
        <v>86</v>
      </c>
      <c r="AV198" s="13" t="s">
        <v>86</v>
      </c>
      <c r="AW198" s="13" t="s">
        <v>34</v>
      </c>
      <c r="AX198" s="13" t="s">
        <v>78</v>
      </c>
      <c r="AY198" s="158" t="s">
        <v>137</v>
      </c>
    </row>
    <row r="199" spans="1:65" s="13" customFormat="1">
      <c r="B199" s="156"/>
      <c r="D199" s="157" t="s">
        <v>157</v>
      </c>
      <c r="E199" s="158" t="s">
        <v>1</v>
      </c>
      <c r="F199" s="159" t="s">
        <v>247</v>
      </c>
      <c r="H199" s="160">
        <v>14.4</v>
      </c>
      <c r="L199" s="156"/>
      <c r="M199" s="161"/>
      <c r="N199" s="162"/>
      <c r="O199" s="162"/>
      <c r="P199" s="162"/>
      <c r="Q199" s="162"/>
      <c r="R199" s="162"/>
      <c r="S199" s="162"/>
      <c r="T199" s="163"/>
      <c r="AT199" s="158" t="s">
        <v>157</v>
      </c>
      <c r="AU199" s="158" t="s">
        <v>86</v>
      </c>
      <c r="AV199" s="13" t="s">
        <v>86</v>
      </c>
      <c r="AW199" s="13" t="s">
        <v>34</v>
      </c>
      <c r="AX199" s="13" t="s">
        <v>78</v>
      </c>
      <c r="AY199" s="158" t="s">
        <v>137</v>
      </c>
    </row>
    <row r="200" spans="1:65" s="13" customFormat="1">
      <c r="B200" s="156"/>
      <c r="D200" s="157" t="s">
        <v>157</v>
      </c>
      <c r="E200" s="158" t="s">
        <v>1</v>
      </c>
      <c r="F200" s="159" t="s">
        <v>248</v>
      </c>
      <c r="H200" s="160">
        <v>7.2</v>
      </c>
      <c r="L200" s="156"/>
      <c r="M200" s="161"/>
      <c r="N200" s="162"/>
      <c r="O200" s="162"/>
      <c r="P200" s="162"/>
      <c r="Q200" s="162"/>
      <c r="R200" s="162"/>
      <c r="S200" s="162"/>
      <c r="T200" s="163"/>
      <c r="AT200" s="158" t="s">
        <v>157</v>
      </c>
      <c r="AU200" s="158" t="s">
        <v>86</v>
      </c>
      <c r="AV200" s="13" t="s">
        <v>86</v>
      </c>
      <c r="AW200" s="13" t="s">
        <v>34</v>
      </c>
      <c r="AX200" s="13" t="s">
        <v>78</v>
      </c>
      <c r="AY200" s="158" t="s">
        <v>137</v>
      </c>
    </row>
    <row r="201" spans="1:65" s="13" customFormat="1">
      <c r="B201" s="156"/>
      <c r="D201" s="157" t="s">
        <v>157</v>
      </c>
      <c r="E201" s="158" t="s">
        <v>1</v>
      </c>
      <c r="F201" s="159" t="s">
        <v>249</v>
      </c>
      <c r="H201" s="160">
        <v>1.2</v>
      </c>
      <c r="L201" s="156"/>
      <c r="M201" s="161"/>
      <c r="N201" s="162"/>
      <c r="O201" s="162"/>
      <c r="P201" s="162"/>
      <c r="Q201" s="162"/>
      <c r="R201" s="162"/>
      <c r="S201" s="162"/>
      <c r="T201" s="163"/>
      <c r="AT201" s="158" t="s">
        <v>157</v>
      </c>
      <c r="AU201" s="158" t="s">
        <v>86</v>
      </c>
      <c r="AV201" s="13" t="s">
        <v>86</v>
      </c>
      <c r="AW201" s="13" t="s">
        <v>34</v>
      </c>
      <c r="AX201" s="13" t="s">
        <v>78</v>
      </c>
      <c r="AY201" s="158" t="s">
        <v>137</v>
      </c>
    </row>
    <row r="202" spans="1:65" s="13" customFormat="1">
      <c r="B202" s="156"/>
      <c r="D202" s="157" t="s">
        <v>157</v>
      </c>
      <c r="E202" s="158" t="s">
        <v>1</v>
      </c>
      <c r="F202" s="159" t="s">
        <v>250</v>
      </c>
      <c r="H202" s="160">
        <v>3.84</v>
      </c>
      <c r="L202" s="156"/>
      <c r="M202" s="161"/>
      <c r="N202" s="162"/>
      <c r="O202" s="162"/>
      <c r="P202" s="162"/>
      <c r="Q202" s="162"/>
      <c r="R202" s="162"/>
      <c r="S202" s="162"/>
      <c r="T202" s="163"/>
      <c r="AT202" s="158" t="s">
        <v>157</v>
      </c>
      <c r="AU202" s="158" t="s">
        <v>86</v>
      </c>
      <c r="AV202" s="13" t="s">
        <v>86</v>
      </c>
      <c r="AW202" s="13" t="s">
        <v>34</v>
      </c>
      <c r="AX202" s="13" t="s">
        <v>78</v>
      </c>
      <c r="AY202" s="158" t="s">
        <v>137</v>
      </c>
    </row>
    <row r="203" spans="1:65" s="13" customFormat="1">
      <c r="B203" s="156"/>
      <c r="D203" s="157" t="s">
        <v>157</v>
      </c>
      <c r="E203" s="158" t="s">
        <v>1</v>
      </c>
      <c r="F203" s="159" t="s">
        <v>251</v>
      </c>
      <c r="H203" s="160">
        <v>11.52</v>
      </c>
      <c r="L203" s="156"/>
      <c r="M203" s="161"/>
      <c r="N203" s="162"/>
      <c r="O203" s="162"/>
      <c r="P203" s="162"/>
      <c r="Q203" s="162"/>
      <c r="R203" s="162"/>
      <c r="S203" s="162"/>
      <c r="T203" s="163"/>
      <c r="AT203" s="158" t="s">
        <v>157</v>
      </c>
      <c r="AU203" s="158" t="s">
        <v>86</v>
      </c>
      <c r="AV203" s="13" t="s">
        <v>86</v>
      </c>
      <c r="AW203" s="13" t="s">
        <v>34</v>
      </c>
      <c r="AX203" s="13" t="s">
        <v>78</v>
      </c>
      <c r="AY203" s="158" t="s">
        <v>137</v>
      </c>
    </row>
    <row r="204" spans="1:65" s="14" customFormat="1">
      <c r="B204" s="164"/>
      <c r="D204" s="157" t="s">
        <v>157</v>
      </c>
      <c r="E204" s="165" t="s">
        <v>1</v>
      </c>
      <c r="F204" s="166" t="s">
        <v>159</v>
      </c>
      <c r="H204" s="167">
        <v>52.56</v>
      </c>
      <c r="L204" s="164"/>
      <c r="M204" s="168"/>
      <c r="N204" s="169"/>
      <c r="O204" s="169"/>
      <c r="P204" s="169"/>
      <c r="Q204" s="169"/>
      <c r="R204" s="169"/>
      <c r="S204" s="169"/>
      <c r="T204" s="170"/>
      <c r="AT204" s="165" t="s">
        <v>157</v>
      </c>
      <c r="AU204" s="165" t="s">
        <v>86</v>
      </c>
      <c r="AV204" s="14" t="s">
        <v>144</v>
      </c>
      <c r="AW204" s="14" t="s">
        <v>34</v>
      </c>
      <c r="AX204" s="14" t="s">
        <v>84</v>
      </c>
      <c r="AY204" s="165" t="s">
        <v>137</v>
      </c>
    </row>
    <row r="205" spans="1:65" s="2" customFormat="1" ht="16.5" customHeight="1">
      <c r="A205" s="31"/>
      <c r="B205" s="143"/>
      <c r="C205" s="144" t="s">
        <v>252</v>
      </c>
      <c r="D205" s="144" t="s">
        <v>139</v>
      </c>
      <c r="E205" s="145" t="s">
        <v>253</v>
      </c>
      <c r="F205" s="146" t="s">
        <v>254</v>
      </c>
      <c r="G205" s="147" t="s">
        <v>142</v>
      </c>
      <c r="H205" s="148">
        <v>52.56</v>
      </c>
      <c r="I205" s="149"/>
      <c r="J205" s="149">
        <f>ROUND(I205*H205,2)</f>
        <v>0</v>
      </c>
      <c r="K205" s="146" t="s">
        <v>143</v>
      </c>
      <c r="L205" s="32"/>
      <c r="M205" s="150" t="s">
        <v>1</v>
      </c>
      <c r="N205" s="151" t="s">
        <v>43</v>
      </c>
      <c r="O205" s="152">
        <v>9.1999999999999998E-2</v>
      </c>
      <c r="P205" s="152">
        <f>O205*H205</f>
        <v>4.8355199999999998</v>
      </c>
      <c r="Q205" s="152">
        <v>0</v>
      </c>
      <c r="R205" s="152">
        <f>Q205*H205</f>
        <v>0</v>
      </c>
      <c r="S205" s="152">
        <v>0</v>
      </c>
      <c r="T205" s="15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54" t="s">
        <v>144</v>
      </c>
      <c r="AT205" s="154" t="s">
        <v>139</v>
      </c>
      <c r="AU205" s="154" t="s">
        <v>86</v>
      </c>
      <c r="AY205" s="18" t="s">
        <v>137</v>
      </c>
      <c r="BE205" s="155">
        <f>IF(N205="základní",J205,0)</f>
        <v>0</v>
      </c>
      <c r="BF205" s="155">
        <f>IF(N205="snížená",J205,0)</f>
        <v>0</v>
      </c>
      <c r="BG205" s="155">
        <f>IF(N205="zákl. přenesená",J205,0)</f>
        <v>0</v>
      </c>
      <c r="BH205" s="155">
        <f>IF(N205="sníž. přenesená",J205,0)</f>
        <v>0</v>
      </c>
      <c r="BI205" s="155">
        <f>IF(N205="nulová",J205,0)</f>
        <v>0</v>
      </c>
      <c r="BJ205" s="18" t="s">
        <v>84</v>
      </c>
      <c r="BK205" s="155">
        <f>ROUND(I205*H205,2)</f>
        <v>0</v>
      </c>
      <c r="BL205" s="18" t="s">
        <v>144</v>
      </c>
      <c r="BM205" s="154" t="s">
        <v>255</v>
      </c>
    </row>
    <row r="206" spans="1:65" s="2" customFormat="1" ht="16.5" customHeight="1">
      <c r="A206" s="31"/>
      <c r="B206" s="143"/>
      <c r="C206" s="144" t="s">
        <v>256</v>
      </c>
      <c r="D206" s="144" t="s">
        <v>139</v>
      </c>
      <c r="E206" s="145" t="s">
        <v>257</v>
      </c>
      <c r="F206" s="146" t="s">
        <v>258</v>
      </c>
      <c r="G206" s="147" t="s">
        <v>204</v>
      </c>
      <c r="H206" s="148">
        <v>0.439</v>
      </c>
      <c r="I206" s="149"/>
      <c r="J206" s="149">
        <f>ROUND(I206*H206,2)</f>
        <v>0</v>
      </c>
      <c r="K206" s="146" t="s">
        <v>143</v>
      </c>
      <c r="L206" s="32"/>
      <c r="M206" s="150" t="s">
        <v>1</v>
      </c>
      <c r="N206" s="151" t="s">
        <v>43</v>
      </c>
      <c r="O206" s="152">
        <v>32.820999999999998</v>
      </c>
      <c r="P206" s="152">
        <f>O206*H206</f>
        <v>14.408418999999999</v>
      </c>
      <c r="Q206" s="152">
        <v>1.0601700000000001</v>
      </c>
      <c r="R206" s="152">
        <f>Q206*H206</f>
        <v>0.46541463000000005</v>
      </c>
      <c r="S206" s="152">
        <v>0</v>
      </c>
      <c r="T206" s="153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4" t="s">
        <v>144</v>
      </c>
      <c r="AT206" s="154" t="s">
        <v>139</v>
      </c>
      <c r="AU206" s="154" t="s">
        <v>86</v>
      </c>
      <c r="AY206" s="18" t="s">
        <v>137</v>
      </c>
      <c r="BE206" s="155">
        <f>IF(N206="základní",J206,0)</f>
        <v>0</v>
      </c>
      <c r="BF206" s="155">
        <f>IF(N206="snížená",J206,0)</f>
        <v>0</v>
      </c>
      <c r="BG206" s="155">
        <f>IF(N206="zákl. přenesená",J206,0)</f>
        <v>0</v>
      </c>
      <c r="BH206" s="155">
        <f>IF(N206="sníž. přenesená",J206,0)</f>
        <v>0</v>
      </c>
      <c r="BI206" s="155">
        <f>IF(N206="nulová",J206,0)</f>
        <v>0</v>
      </c>
      <c r="BJ206" s="18" t="s">
        <v>84</v>
      </c>
      <c r="BK206" s="155">
        <f>ROUND(I206*H206,2)</f>
        <v>0</v>
      </c>
      <c r="BL206" s="18" t="s">
        <v>144</v>
      </c>
      <c r="BM206" s="154" t="s">
        <v>259</v>
      </c>
    </row>
    <row r="207" spans="1:65" s="16" customFormat="1">
      <c r="B207" s="181"/>
      <c r="D207" s="157" t="s">
        <v>157</v>
      </c>
      <c r="E207" s="182" t="s">
        <v>1</v>
      </c>
      <c r="F207" s="183" t="s">
        <v>260</v>
      </c>
      <c r="H207" s="182" t="s">
        <v>1</v>
      </c>
      <c r="L207" s="181"/>
      <c r="M207" s="184"/>
      <c r="N207" s="185"/>
      <c r="O207" s="185"/>
      <c r="P207" s="185"/>
      <c r="Q207" s="185"/>
      <c r="R207" s="185"/>
      <c r="S207" s="185"/>
      <c r="T207" s="186"/>
      <c r="AT207" s="182" t="s">
        <v>157</v>
      </c>
      <c r="AU207" s="182" t="s">
        <v>86</v>
      </c>
      <c r="AV207" s="16" t="s">
        <v>84</v>
      </c>
      <c r="AW207" s="16" t="s">
        <v>34</v>
      </c>
      <c r="AX207" s="16" t="s">
        <v>78</v>
      </c>
      <c r="AY207" s="182" t="s">
        <v>137</v>
      </c>
    </row>
    <row r="208" spans="1:65" s="13" customFormat="1">
      <c r="B208" s="156"/>
      <c r="D208" s="157" t="s">
        <v>157</v>
      </c>
      <c r="E208" s="158" t="s">
        <v>1</v>
      </c>
      <c r="F208" s="159" t="s">
        <v>261</v>
      </c>
      <c r="H208" s="160">
        <v>0.439</v>
      </c>
      <c r="L208" s="156"/>
      <c r="M208" s="161"/>
      <c r="N208" s="162"/>
      <c r="O208" s="162"/>
      <c r="P208" s="162"/>
      <c r="Q208" s="162"/>
      <c r="R208" s="162"/>
      <c r="S208" s="162"/>
      <c r="T208" s="163"/>
      <c r="AT208" s="158" t="s">
        <v>157</v>
      </c>
      <c r="AU208" s="158" t="s">
        <v>86</v>
      </c>
      <c r="AV208" s="13" t="s">
        <v>86</v>
      </c>
      <c r="AW208" s="13" t="s">
        <v>34</v>
      </c>
      <c r="AX208" s="13" t="s">
        <v>78</v>
      </c>
      <c r="AY208" s="158" t="s">
        <v>137</v>
      </c>
    </row>
    <row r="209" spans="1:65" s="14" customFormat="1">
      <c r="B209" s="164"/>
      <c r="D209" s="157" t="s">
        <v>157</v>
      </c>
      <c r="E209" s="165" t="s">
        <v>1</v>
      </c>
      <c r="F209" s="166" t="s">
        <v>159</v>
      </c>
      <c r="H209" s="167">
        <v>0.439</v>
      </c>
      <c r="L209" s="164"/>
      <c r="M209" s="168"/>
      <c r="N209" s="169"/>
      <c r="O209" s="169"/>
      <c r="P209" s="169"/>
      <c r="Q209" s="169"/>
      <c r="R209" s="169"/>
      <c r="S209" s="169"/>
      <c r="T209" s="170"/>
      <c r="AT209" s="165" t="s">
        <v>157</v>
      </c>
      <c r="AU209" s="165" t="s">
        <v>86</v>
      </c>
      <c r="AV209" s="14" t="s">
        <v>144</v>
      </c>
      <c r="AW209" s="14" t="s">
        <v>34</v>
      </c>
      <c r="AX209" s="14" t="s">
        <v>84</v>
      </c>
      <c r="AY209" s="165" t="s">
        <v>137</v>
      </c>
    </row>
    <row r="210" spans="1:65" s="12" customFormat="1" ht="22.9" customHeight="1">
      <c r="B210" s="131"/>
      <c r="D210" s="132" t="s">
        <v>77</v>
      </c>
      <c r="E210" s="141" t="s">
        <v>160</v>
      </c>
      <c r="F210" s="141" t="s">
        <v>262</v>
      </c>
      <c r="J210" s="142">
        <f>BK210</f>
        <v>0</v>
      </c>
      <c r="L210" s="131"/>
      <c r="M210" s="135"/>
      <c r="N210" s="136"/>
      <c r="O210" s="136"/>
      <c r="P210" s="137">
        <f>SUM(P211:P246)</f>
        <v>429.02710000000002</v>
      </c>
      <c r="Q210" s="136"/>
      <c r="R210" s="137">
        <f>SUM(R211:R246)</f>
        <v>780.76793399999997</v>
      </c>
      <c r="S210" s="136"/>
      <c r="T210" s="138">
        <f>SUM(T211:T246)</f>
        <v>0</v>
      </c>
      <c r="AR210" s="132" t="s">
        <v>84</v>
      </c>
      <c r="AT210" s="139" t="s">
        <v>77</v>
      </c>
      <c r="AU210" s="139" t="s">
        <v>84</v>
      </c>
      <c r="AY210" s="132" t="s">
        <v>137</v>
      </c>
      <c r="BK210" s="140">
        <f>SUM(BK211:BK246)</f>
        <v>0</v>
      </c>
    </row>
    <row r="211" spans="1:65" s="2" customFormat="1" ht="16.5" customHeight="1">
      <c r="A211" s="31"/>
      <c r="B211" s="143"/>
      <c r="C211" s="144" t="s">
        <v>263</v>
      </c>
      <c r="D211" s="144" t="s">
        <v>139</v>
      </c>
      <c r="E211" s="145" t="s">
        <v>264</v>
      </c>
      <c r="F211" s="146" t="s">
        <v>265</v>
      </c>
      <c r="G211" s="147" t="s">
        <v>142</v>
      </c>
      <c r="H211" s="148">
        <v>102.4</v>
      </c>
      <c r="I211" s="149"/>
      <c r="J211" s="149">
        <f>ROUND(I211*H211,2)</f>
        <v>0</v>
      </c>
      <c r="K211" s="146" t="s">
        <v>143</v>
      </c>
      <c r="L211" s="32"/>
      <c r="M211" s="150" t="s">
        <v>1</v>
      </c>
      <c r="N211" s="151" t="s">
        <v>43</v>
      </c>
      <c r="O211" s="152">
        <v>2.9000000000000001E-2</v>
      </c>
      <c r="P211" s="152">
        <f>O211*H211</f>
        <v>2.9696000000000002</v>
      </c>
      <c r="Q211" s="152">
        <v>9.1999999999999998E-2</v>
      </c>
      <c r="R211" s="152">
        <f>Q211*H211</f>
        <v>9.4207999999999998</v>
      </c>
      <c r="S211" s="152">
        <v>0</v>
      </c>
      <c r="T211" s="153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54" t="s">
        <v>144</v>
      </c>
      <c r="AT211" s="154" t="s">
        <v>139</v>
      </c>
      <c r="AU211" s="154" t="s">
        <v>86</v>
      </c>
      <c r="AY211" s="18" t="s">
        <v>137</v>
      </c>
      <c r="BE211" s="155">
        <f>IF(N211="základní",J211,0)</f>
        <v>0</v>
      </c>
      <c r="BF211" s="155">
        <f>IF(N211="snížená",J211,0)</f>
        <v>0</v>
      </c>
      <c r="BG211" s="155">
        <f>IF(N211="zákl. přenesená",J211,0)</f>
        <v>0</v>
      </c>
      <c r="BH211" s="155">
        <f>IF(N211="sníž. přenesená",J211,0)</f>
        <v>0</v>
      </c>
      <c r="BI211" s="155">
        <f>IF(N211="nulová",J211,0)</f>
        <v>0</v>
      </c>
      <c r="BJ211" s="18" t="s">
        <v>84</v>
      </c>
      <c r="BK211" s="155">
        <f>ROUND(I211*H211,2)</f>
        <v>0</v>
      </c>
      <c r="BL211" s="18" t="s">
        <v>144</v>
      </c>
      <c r="BM211" s="154" t="s">
        <v>266</v>
      </c>
    </row>
    <row r="212" spans="1:65" s="2" customFormat="1" ht="19.5">
      <c r="A212" s="31"/>
      <c r="B212" s="32"/>
      <c r="C212" s="31"/>
      <c r="D212" s="157" t="s">
        <v>180</v>
      </c>
      <c r="E212" s="31"/>
      <c r="F212" s="171" t="s">
        <v>267</v>
      </c>
      <c r="G212" s="31"/>
      <c r="H212" s="31"/>
      <c r="I212" s="31"/>
      <c r="J212" s="31"/>
      <c r="K212" s="31"/>
      <c r="L212" s="32"/>
      <c r="M212" s="172"/>
      <c r="N212" s="173"/>
      <c r="O212" s="57"/>
      <c r="P212" s="57"/>
      <c r="Q212" s="57"/>
      <c r="R212" s="57"/>
      <c r="S212" s="57"/>
      <c r="T212" s="58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8" t="s">
        <v>180</v>
      </c>
      <c r="AU212" s="18" t="s">
        <v>86</v>
      </c>
    </row>
    <row r="213" spans="1:65" s="13" customFormat="1">
      <c r="B213" s="156"/>
      <c r="D213" s="157" t="s">
        <v>157</v>
      </c>
      <c r="E213" s="158" t="s">
        <v>1</v>
      </c>
      <c r="F213" s="159" t="s">
        <v>222</v>
      </c>
      <c r="H213" s="160">
        <v>102.4</v>
      </c>
      <c r="L213" s="156"/>
      <c r="M213" s="161"/>
      <c r="N213" s="162"/>
      <c r="O213" s="162"/>
      <c r="P213" s="162"/>
      <c r="Q213" s="162"/>
      <c r="R213" s="162"/>
      <c r="S213" s="162"/>
      <c r="T213" s="163"/>
      <c r="AT213" s="158" t="s">
        <v>157</v>
      </c>
      <c r="AU213" s="158" t="s">
        <v>86</v>
      </c>
      <c r="AV213" s="13" t="s">
        <v>86</v>
      </c>
      <c r="AW213" s="13" t="s">
        <v>34</v>
      </c>
      <c r="AX213" s="13" t="s">
        <v>78</v>
      </c>
      <c r="AY213" s="158" t="s">
        <v>137</v>
      </c>
    </row>
    <row r="214" spans="1:65" s="14" customFormat="1">
      <c r="B214" s="164"/>
      <c r="D214" s="157" t="s">
        <v>157</v>
      </c>
      <c r="E214" s="165" t="s">
        <v>1</v>
      </c>
      <c r="F214" s="166" t="s">
        <v>159</v>
      </c>
      <c r="H214" s="167">
        <v>102.4</v>
      </c>
      <c r="L214" s="164"/>
      <c r="M214" s="168"/>
      <c r="N214" s="169"/>
      <c r="O214" s="169"/>
      <c r="P214" s="169"/>
      <c r="Q214" s="169"/>
      <c r="R214" s="169"/>
      <c r="S214" s="169"/>
      <c r="T214" s="170"/>
      <c r="AT214" s="165" t="s">
        <v>157</v>
      </c>
      <c r="AU214" s="165" t="s">
        <v>86</v>
      </c>
      <c r="AV214" s="14" t="s">
        <v>144</v>
      </c>
      <c r="AW214" s="14" t="s">
        <v>34</v>
      </c>
      <c r="AX214" s="14" t="s">
        <v>84</v>
      </c>
      <c r="AY214" s="165" t="s">
        <v>137</v>
      </c>
    </row>
    <row r="215" spans="1:65" s="2" customFormat="1" ht="16.5" customHeight="1">
      <c r="A215" s="31"/>
      <c r="B215" s="143"/>
      <c r="C215" s="144" t="s">
        <v>7</v>
      </c>
      <c r="D215" s="144" t="s">
        <v>139</v>
      </c>
      <c r="E215" s="145" t="s">
        <v>268</v>
      </c>
      <c r="F215" s="146" t="s">
        <v>269</v>
      </c>
      <c r="G215" s="147" t="s">
        <v>142</v>
      </c>
      <c r="H215" s="148">
        <v>65.099999999999994</v>
      </c>
      <c r="I215" s="149"/>
      <c r="J215" s="149">
        <f>ROUND(I215*H215,2)</f>
        <v>0</v>
      </c>
      <c r="K215" s="146" t="s">
        <v>143</v>
      </c>
      <c r="L215" s="32"/>
      <c r="M215" s="150" t="s">
        <v>1</v>
      </c>
      <c r="N215" s="151" t="s">
        <v>43</v>
      </c>
      <c r="O215" s="152">
        <v>2.9000000000000001E-2</v>
      </c>
      <c r="P215" s="152">
        <f>O215*H215</f>
        <v>1.8878999999999999</v>
      </c>
      <c r="Q215" s="152">
        <v>0.115</v>
      </c>
      <c r="R215" s="152">
        <f>Q215*H215</f>
        <v>7.4864999999999995</v>
      </c>
      <c r="S215" s="152">
        <v>0</v>
      </c>
      <c r="T215" s="153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54" t="s">
        <v>144</v>
      </c>
      <c r="AT215" s="154" t="s">
        <v>139</v>
      </c>
      <c r="AU215" s="154" t="s">
        <v>86</v>
      </c>
      <c r="AY215" s="18" t="s">
        <v>137</v>
      </c>
      <c r="BE215" s="155">
        <f>IF(N215="základní",J215,0)</f>
        <v>0</v>
      </c>
      <c r="BF215" s="155">
        <f>IF(N215="snížená",J215,0)</f>
        <v>0</v>
      </c>
      <c r="BG215" s="155">
        <f>IF(N215="zákl. přenesená",J215,0)</f>
        <v>0</v>
      </c>
      <c r="BH215" s="155">
        <f>IF(N215="sníž. přenesená",J215,0)</f>
        <v>0</v>
      </c>
      <c r="BI215" s="155">
        <f>IF(N215="nulová",J215,0)</f>
        <v>0</v>
      </c>
      <c r="BJ215" s="18" t="s">
        <v>84</v>
      </c>
      <c r="BK215" s="155">
        <f>ROUND(I215*H215,2)</f>
        <v>0</v>
      </c>
      <c r="BL215" s="18" t="s">
        <v>144</v>
      </c>
      <c r="BM215" s="154" t="s">
        <v>270</v>
      </c>
    </row>
    <row r="216" spans="1:65" s="2" customFormat="1" ht="19.5">
      <c r="A216" s="31"/>
      <c r="B216" s="32"/>
      <c r="C216" s="31"/>
      <c r="D216" s="157" t="s">
        <v>180</v>
      </c>
      <c r="E216" s="31"/>
      <c r="F216" s="171" t="s">
        <v>271</v>
      </c>
      <c r="G216" s="31"/>
      <c r="H216" s="31"/>
      <c r="I216" s="31"/>
      <c r="J216" s="31"/>
      <c r="K216" s="31"/>
      <c r="L216" s="32"/>
      <c r="M216" s="172"/>
      <c r="N216" s="173"/>
      <c r="O216" s="57"/>
      <c r="P216" s="57"/>
      <c r="Q216" s="57"/>
      <c r="R216" s="57"/>
      <c r="S216" s="57"/>
      <c r="T216" s="58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8" t="s">
        <v>180</v>
      </c>
      <c r="AU216" s="18" t="s">
        <v>86</v>
      </c>
    </row>
    <row r="217" spans="1:65" s="13" customFormat="1">
      <c r="B217" s="156"/>
      <c r="D217" s="157" t="s">
        <v>157</v>
      </c>
      <c r="E217" s="158" t="s">
        <v>1</v>
      </c>
      <c r="F217" s="159" t="s">
        <v>223</v>
      </c>
      <c r="H217" s="160">
        <v>65.099999999999994</v>
      </c>
      <c r="L217" s="156"/>
      <c r="M217" s="161"/>
      <c r="N217" s="162"/>
      <c r="O217" s="162"/>
      <c r="P217" s="162"/>
      <c r="Q217" s="162"/>
      <c r="R217" s="162"/>
      <c r="S217" s="162"/>
      <c r="T217" s="163"/>
      <c r="AT217" s="158" t="s">
        <v>157</v>
      </c>
      <c r="AU217" s="158" t="s">
        <v>86</v>
      </c>
      <c r="AV217" s="13" t="s">
        <v>86</v>
      </c>
      <c r="AW217" s="13" t="s">
        <v>34</v>
      </c>
      <c r="AX217" s="13" t="s">
        <v>78</v>
      </c>
      <c r="AY217" s="158" t="s">
        <v>137</v>
      </c>
    </row>
    <row r="218" spans="1:65" s="14" customFormat="1">
      <c r="B218" s="164"/>
      <c r="D218" s="157" t="s">
        <v>157</v>
      </c>
      <c r="E218" s="165" t="s">
        <v>1</v>
      </c>
      <c r="F218" s="166" t="s">
        <v>159</v>
      </c>
      <c r="H218" s="167">
        <v>65.099999999999994</v>
      </c>
      <c r="L218" s="164"/>
      <c r="M218" s="168"/>
      <c r="N218" s="169"/>
      <c r="O218" s="169"/>
      <c r="P218" s="169"/>
      <c r="Q218" s="169"/>
      <c r="R218" s="169"/>
      <c r="S218" s="169"/>
      <c r="T218" s="170"/>
      <c r="AT218" s="165" t="s">
        <v>157</v>
      </c>
      <c r="AU218" s="165" t="s">
        <v>86</v>
      </c>
      <c r="AV218" s="14" t="s">
        <v>144</v>
      </c>
      <c r="AW218" s="14" t="s">
        <v>34</v>
      </c>
      <c r="AX218" s="14" t="s">
        <v>84</v>
      </c>
      <c r="AY218" s="165" t="s">
        <v>137</v>
      </c>
    </row>
    <row r="219" spans="1:65" s="2" customFormat="1" ht="16.5" customHeight="1">
      <c r="A219" s="31"/>
      <c r="B219" s="143"/>
      <c r="C219" s="144" t="s">
        <v>272</v>
      </c>
      <c r="D219" s="144" t="s">
        <v>139</v>
      </c>
      <c r="E219" s="145" t="s">
        <v>273</v>
      </c>
      <c r="F219" s="146" t="s">
        <v>274</v>
      </c>
      <c r="G219" s="147" t="s">
        <v>142</v>
      </c>
      <c r="H219" s="148">
        <v>65.099999999999994</v>
      </c>
      <c r="I219" s="149"/>
      <c r="J219" s="149">
        <f>ROUND(I219*H219,2)</f>
        <v>0</v>
      </c>
      <c r="K219" s="146" t="s">
        <v>143</v>
      </c>
      <c r="L219" s="32"/>
      <c r="M219" s="150" t="s">
        <v>1</v>
      </c>
      <c r="N219" s="151" t="s">
        <v>43</v>
      </c>
      <c r="O219" s="152">
        <v>2.5000000000000001E-2</v>
      </c>
      <c r="P219" s="152">
        <f>O219*H219</f>
        <v>1.6274999999999999</v>
      </c>
      <c r="Q219" s="152">
        <v>0.27600000000000002</v>
      </c>
      <c r="R219" s="152">
        <f>Q219*H219</f>
        <v>17.967600000000001</v>
      </c>
      <c r="S219" s="152">
        <v>0</v>
      </c>
      <c r="T219" s="153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54" t="s">
        <v>144</v>
      </c>
      <c r="AT219" s="154" t="s">
        <v>139</v>
      </c>
      <c r="AU219" s="154" t="s">
        <v>86</v>
      </c>
      <c r="AY219" s="18" t="s">
        <v>137</v>
      </c>
      <c r="BE219" s="155">
        <f>IF(N219="základní",J219,0)</f>
        <v>0</v>
      </c>
      <c r="BF219" s="155">
        <f>IF(N219="snížená",J219,0)</f>
        <v>0</v>
      </c>
      <c r="BG219" s="155">
        <f>IF(N219="zákl. přenesená",J219,0)</f>
        <v>0</v>
      </c>
      <c r="BH219" s="155">
        <f>IF(N219="sníž. přenesená",J219,0)</f>
        <v>0</v>
      </c>
      <c r="BI219" s="155">
        <f>IF(N219="nulová",J219,0)</f>
        <v>0</v>
      </c>
      <c r="BJ219" s="18" t="s">
        <v>84</v>
      </c>
      <c r="BK219" s="155">
        <f>ROUND(I219*H219,2)</f>
        <v>0</v>
      </c>
      <c r="BL219" s="18" t="s">
        <v>144</v>
      </c>
      <c r="BM219" s="154" t="s">
        <v>275</v>
      </c>
    </row>
    <row r="220" spans="1:65" s="13" customFormat="1">
      <c r="B220" s="156"/>
      <c r="D220" s="157" t="s">
        <v>157</v>
      </c>
      <c r="E220" s="158" t="s">
        <v>1</v>
      </c>
      <c r="F220" s="159" t="s">
        <v>223</v>
      </c>
      <c r="H220" s="160">
        <v>65.099999999999994</v>
      </c>
      <c r="L220" s="156"/>
      <c r="M220" s="161"/>
      <c r="N220" s="162"/>
      <c r="O220" s="162"/>
      <c r="P220" s="162"/>
      <c r="Q220" s="162"/>
      <c r="R220" s="162"/>
      <c r="S220" s="162"/>
      <c r="T220" s="163"/>
      <c r="AT220" s="158" t="s">
        <v>157</v>
      </c>
      <c r="AU220" s="158" t="s">
        <v>86</v>
      </c>
      <c r="AV220" s="13" t="s">
        <v>86</v>
      </c>
      <c r="AW220" s="13" t="s">
        <v>34</v>
      </c>
      <c r="AX220" s="13" t="s">
        <v>78</v>
      </c>
      <c r="AY220" s="158" t="s">
        <v>137</v>
      </c>
    </row>
    <row r="221" spans="1:65" s="14" customFormat="1">
      <c r="B221" s="164"/>
      <c r="D221" s="157" t="s">
        <v>157</v>
      </c>
      <c r="E221" s="165" t="s">
        <v>1</v>
      </c>
      <c r="F221" s="166" t="s">
        <v>159</v>
      </c>
      <c r="H221" s="167">
        <v>65.099999999999994</v>
      </c>
      <c r="L221" s="164"/>
      <c r="M221" s="168"/>
      <c r="N221" s="169"/>
      <c r="O221" s="169"/>
      <c r="P221" s="169"/>
      <c r="Q221" s="169"/>
      <c r="R221" s="169"/>
      <c r="S221" s="169"/>
      <c r="T221" s="170"/>
      <c r="AT221" s="165" t="s">
        <v>157</v>
      </c>
      <c r="AU221" s="165" t="s">
        <v>86</v>
      </c>
      <c r="AV221" s="14" t="s">
        <v>144</v>
      </c>
      <c r="AW221" s="14" t="s">
        <v>34</v>
      </c>
      <c r="AX221" s="14" t="s">
        <v>84</v>
      </c>
      <c r="AY221" s="165" t="s">
        <v>137</v>
      </c>
    </row>
    <row r="222" spans="1:65" s="2" customFormat="1" ht="16.5" customHeight="1">
      <c r="A222" s="31"/>
      <c r="B222" s="143"/>
      <c r="C222" s="144" t="s">
        <v>276</v>
      </c>
      <c r="D222" s="144" t="s">
        <v>139</v>
      </c>
      <c r="E222" s="145" t="s">
        <v>277</v>
      </c>
      <c r="F222" s="146" t="s">
        <v>278</v>
      </c>
      <c r="G222" s="147" t="s">
        <v>142</v>
      </c>
      <c r="H222" s="148">
        <v>102.4</v>
      </c>
      <c r="I222" s="149"/>
      <c r="J222" s="149">
        <f>ROUND(I222*H222,2)</f>
        <v>0</v>
      </c>
      <c r="K222" s="146" t="s">
        <v>143</v>
      </c>
      <c r="L222" s="32"/>
      <c r="M222" s="150" t="s">
        <v>1</v>
      </c>
      <c r="N222" s="151" t="s">
        <v>43</v>
      </c>
      <c r="O222" s="152">
        <v>2.5999999999999999E-2</v>
      </c>
      <c r="P222" s="152">
        <f>O222*H222</f>
        <v>2.6623999999999999</v>
      </c>
      <c r="Q222" s="152">
        <v>0.34499999999999997</v>
      </c>
      <c r="R222" s="152">
        <f>Q222*H222</f>
        <v>35.327999999999996</v>
      </c>
      <c r="S222" s="152">
        <v>0</v>
      </c>
      <c r="T222" s="15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54" t="s">
        <v>144</v>
      </c>
      <c r="AT222" s="154" t="s">
        <v>139</v>
      </c>
      <c r="AU222" s="154" t="s">
        <v>86</v>
      </c>
      <c r="AY222" s="18" t="s">
        <v>137</v>
      </c>
      <c r="BE222" s="155">
        <f>IF(N222="základní",J222,0)</f>
        <v>0</v>
      </c>
      <c r="BF222" s="155">
        <f>IF(N222="snížená",J222,0)</f>
        <v>0</v>
      </c>
      <c r="BG222" s="155">
        <f>IF(N222="zákl. přenesená",J222,0)</f>
        <v>0</v>
      </c>
      <c r="BH222" s="155">
        <f>IF(N222="sníž. přenesená",J222,0)</f>
        <v>0</v>
      </c>
      <c r="BI222" s="155">
        <f>IF(N222="nulová",J222,0)</f>
        <v>0</v>
      </c>
      <c r="BJ222" s="18" t="s">
        <v>84</v>
      </c>
      <c r="BK222" s="155">
        <f>ROUND(I222*H222,2)</f>
        <v>0</v>
      </c>
      <c r="BL222" s="18" t="s">
        <v>144</v>
      </c>
      <c r="BM222" s="154" t="s">
        <v>279</v>
      </c>
    </row>
    <row r="223" spans="1:65" s="13" customFormat="1">
      <c r="B223" s="156"/>
      <c r="D223" s="157" t="s">
        <v>157</v>
      </c>
      <c r="E223" s="158" t="s">
        <v>1</v>
      </c>
      <c r="F223" s="159" t="s">
        <v>222</v>
      </c>
      <c r="H223" s="160">
        <v>102.4</v>
      </c>
      <c r="L223" s="156"/>
      <c r="M223" s="161"/>
      <c r="N223" s="162"/>
      <c r="O223" s="162"/>
      <c r="P223" s="162"/>
      <c r="Q223" s="162"/>
      <c r="R223" s="162"/>
      <c r="S223" s="162"/>
      <c r="T223" s="163"/>
      <c r="AT223" s="158" t="s">
        <v>157</v>
      </c>
      <c r="AU223" s="158" t="s">
        <v>86</v>
      </c>
      <c r="AV223" s="13" t="s">
        <v>86</v>
      </c>
      <c r="AW223" s="13" t="s">
        <v>34</v>
      </c>
      <c r="AX223" s="13" t="s">
        <v>78</v>
      </c>
      <c r="AY223" s="158" t="s">
        <v>137</v>
      </c>
    </row>
    <row r="224" spans="1:65" s="14" customFormat="1">
      <c r="B224" s="164"/>
      <c r="D224" s="157" t="s">
        <v>157</v>
      </c>
      <c r="E224" s="165" t="s">
        <v>1</v>
      </c>
      <c r="F224" s="166" t="s">
        <v>159</v>
      </c>
      <c r="H224" s="167">
        <v>102.4</v>
      </c>
      <c r="L224" s="164"/>
      <c r="M224" s="168"/>
      <c r="N224" s="169"/>
      <c r="O224" s="169"/>
      <c r="P224" s="169"/>
      <c r="Q224" s="169"/>
      <c r="R224" s="169"/>
      <c r="S224" s="169"/>
      <c r="T224" s="170"/>
      <c r="AT224" s="165" t="s">
        <v>157</v>
      </c>
      <c r="AU224" s="165" t="s">
        <v>86</v>
      </c>
      <c r="AV224" s="14" t="s">
        <v>144</v>
      </c>
      <c r="AW224" s="14" t="s">
        <v>34</v>
      </c>
      <c r="AX224" s="14" t="s">
        <v>84</v>
      </c>
      <c r="AY224" s="165" t="s">
        <v>137</v>
      </c>
    </row>
    <row r="225" spans="1:65" s="2" customFormat="1" ht="16.5" customHeight="1">
      <c r="A225" s="31"/>
      <c r="B225" s="143"/>
      <c r="C225" s="144" t="s">
        <v>280</v>
      </c>
      <c r="D225" s="144" t="s">
        <v>139</v>
      </c>
      <c r="E225" s="145" t="s">
        <v>281</v>
      </c>
      <c r="F225" s="146" t="s">
        <v>282</v>
      </c>
      <c r="G225" s="147" t="s">
        <v>142</v>
      </c>
      <c r="H225" s="148">
        <v>712.8</v>
      </c>
      <c r="I225" s="149"/>
      <c r="J225" s="149">
        <f>ROUND(I225*H225,2)</f>
        <v>0</v>
      </c>
      <c r="K225" s="146" t="s">
        <v>143</v>
      </c>
      <c r="L225" s="32"/>
      <c r="M225" s="150" t="s">
        <v>1</v>
      </c>
      <c r="N225" s="151" t="s">
        <v>43</v>
      </c>
      <c r="O225" s="152">
        <v>2.9000000000000001E-2</v>
      </c>
      <c r="P225" s="152">
        <f>O225*H225</f>
        <v>20.671199999999999</v>
      </c>
      <c r="Q225" s="152">
        <v>0.46</v>
      </c>
      <c r="R225" s="152">
        <f>Q225*H225</f>
        <v>327.88799999999998</v>
      </c>
      <c r="S225" s="152">
        <v>0</v>
      </c>
      <c r="T225" s="153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4" t="s">
        <v>144</v>
      </c>
      <c r="AT225" s="154" t="s">
        <v>139</v>
      </c>
      <c r="AU225" s="154" t="s">
        <v>86</v>
      </c>
      <c r="AY225" s="18" t="s">
        <v>137</v>
      </c>
      <c r="BE225" s="155">
        <f>IF(N225="základní",J225,0)</f>
        <v>0</v>
      </c>
      <c r="BF225" s="155">
        <f>IF(N225="snížená",J225,0)</f>
        <v>0</v>
      </c>
      <c r="BG225" s="155">
        <f>IF(N225="zákl. přenesená",J225,0)</f>
        <v>0</v>
      </c>
      <c r="BH225" s="155">
        <f>IF(N225="sníž. přenesená",J225,0)</f>
        <v>0</v>
      </c>
      <c r="BI225" s="155">
        <f>IF(N225="nulová",J225,0)</f>
        <v>0</v>
      </c>
      <c r="BJ225" s="18" t="s">
        <v>84</v>
      </c>
      <c r="BK225" s="155">
        <f>ROUND(I225*H225,2)</f>
        <v>0</v>
      </c>
      <c r="BL225" s="18" t="s">
        <v>144</v>
      </c>
      <c r="BM225" s="154" t="s">
        <v>283</v>
      </c>
    </row>
    <row r="226" spans="1:65" s="13" customFormat="1">
      <c r="B226" s="156"/>
      <c r="D226" s="157" t="s">
        <v>157</v>
      </c>
      <c r="E226" s="158" t="s">
        <v>1</v>
      </c>
      <c r="F226" s="159" t="s">
        <v>221</v>
      </c>
      <c r="H226" s="160">
        <v>712.8</v>
      </c>
      <c r="L226" s="156"/>
      <c r="M226" s="161"/>
      <c r="N226" s="162"/>
      <c r="O226" s="162"/>
      <c r="P226" s="162"/>
      <c r="Q226" s="162"/>
      <c r="R226" s="162"/>
      <c r="S226" s="162"/>
      <c r="T226" s="163"/>
      <c r="AT226" s="158" t="s">
        <v>157</v>
      </c>
      <c r="AU226" s="158" t="s">
        <v>86</v>
      </c>
      <c r="AV226" s="13" t="s">
        <v>86</v>
      </c>
      <c r="AW226" s="13" t="s">
        <v>34</v>
      </c>
      <c r="AX226" s="13" t="s">
        <v>78</v>
      </c>
      <c r="AY226" s="158" t="s">
        <v>137</v>
      </c>
    </row>
    <row r="227" spans="1:65" s="14" customFormat="1">
      <c r="B227" s="164"/>
      <c r="D227" s="157" t="s">
        <v>157</v>
      </c>
      <c r="E227" s="165" t="s">
        <v>1</v>
      </c>
      <c r="F227" s="166" t="s">
        <v>159</v>
      </c>
      <c r="H227" s="167">
        <v>712.8</v>
      </c>
      <c r="L227" s="164"/>
      <c r="M227" s="168"/>
      <c r="N227" s="169"/>
      <c r="O227" s="169"/>
      <c r="P227" s="169"/>
      <c r="Q227" s="169"/>
      <c r="R227" s="169"/>
      <c r="S227" s="169"/>
      <c r="T227" s="170"/>
      <c r="AT227" s="165" t="s">
        <v>157</v>
      </c>
      <c r="AU227" s="165" t="s">
        <v>86</v>
      </c>
      <c r="AV227" s="14" t="s">
        <v>144</v>
      </c>
      <c r="AW227" s="14" t="s">
        <v>34</v>
      </c>
      <c r="AX227" s="14" t="s">
        <v>84</v>
      </c>
      <c r="AY227" s="165" t="s">
        <v>137</v>
      </c>
    </row>
    <row r="228" spans="1:65" s="2" customFormat="1" ht="16.5" customHeight="1">
      <c r="A228" s="31"/>
      <c r="B228" s="143"/>
      <c r="C228" s="144" t="s">
        <v>284</v>
      </c>
      <c r="D228" s="144" t="s">
        <v>139</v>
      </c>
      <c r="E228" s="145" t="s">
        <v>285</v>
      </c>
      <c r="F228" s="146" t="s">
        <v>286</v>
      </c>
      <c r="G228" s="147" t="s">
        <v>142</v>
      </c>
      <c r="H228" s="148">
        <v>712.8</v>
      </c>
      <c r="I228" s="149"/>
      <c r="J228" s="149">
        <f>ROUND(I228*H228,2)</f>
        <v>0</v>
      </c>
      <c r="K228" s="146" t="s">
        <v>143</v>
      </c>
      <c r="L228" s="32"/>
      <c r="M228" s="150" t="s">
        <v>1</v>
      </c>
      <c r="N228" s="151" t="s">
        <v>43</v>
      </c>
      <c r="O228" s="152">
        <v>0.42499999999999999</v>
      </c>
      <c r="P228" s="152">
        <f>O228*H228</f>
        <v>302.94</v>
      </c>
      <c r="Q228" s="152">
        <v>0.49819999999999998</v>
      </c>
      <c r="R228" s="152">
        <f>Q228*H228</f>
        <v>355.11695999999995</v>
      </c>
      <c r="S228" s="152">
        <v>0</v>
      </c>
      <c r="T228" s="153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54" t="s">
        <v>144</v>
      </c>
      <c r="AT228" s="154" t="s">
        <v>139</v>
      </c>
      <c r="AU228" s="154" t="s">
        <v>86</v>
      </c>
      <c r="AY228" s="18" t="s">
        <v>137</v>
      </c>
      <c r="BE228" s="155">
        <f>IF(N228="základní",J228,0)</f>
        <v>0</v>
      </c>
      <c r="BF228" s="155">
        <f>IF(N228="snížená",J228,0)</f>
        <v>0</v>
      </c>
      <c r="BG228" s="155">
        <f>IF(N228="zákl. přenesená",J228,0)</f>
        <v>0</v>
      </c>
      <c r="BH228" s="155">
        <f>IF(N228="sníž. přenesená",J228,0)</f>
        <v>0</v>
      </c>
      <c r="BI228" s="155">
        <f>IF(N228="nulová",J228,0)</f>
        <v>0</v>
      </c>
      <c r="BJ228" s="18" t="s">
        <v>84</v>
      </c>
      <c r="BK228" s="155">
        <f>ROUND(I228*H228,2)</f>
        <v>0</v>
      </c>
      <c r="BL228" s="18" t="s">
        <v>144</v>
      </c>
      <c r="BM228" s="154" t="s">
        <v>287</v>
      </c>
    </row>
    <row r="229" spans="1:65" s="2" customFormat="1" ht="29.25">
      <c r="A229" s="31"/>
      <c r="B229" s="32"/>
      <c r="C229" s="31"/>
      <c r="D229" s="157" t="s">
        <v>180</v>
      </c>
      <c r="E229" s="31"/>
      <c r="F229" s="171" t="s">
        <v>288</v>
      </c>
      <c r="G229" s="31"/>
      <c r="H229" s="31"/>
      <c r="I229" s="31"/>
      <c r="J229" s="31"/>
      <c r="K229" s="31"/>
      <c r="L229" s="32"/>
      <c r="M229" s="172"/>
      <c r="N229" s="173"/>
      <c r="O229" s="57"/>
      <c r="P229" s="57"/>
      <c r="Q229" s="57"/>
      <c r="R229" s="57"/>
      <c r="S229" s="57"/>
      <c r="T229" s="58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8" t="s">
        <v>180</v>
      </c>
      <c r="AU229" s="18" t="s">
        <v>86</v>
      </c>
    </row>
    <row r="230" spans="1:65" s="13" customFormat="1">
      <c r="B230" s="156"/>
      <c r="D230" s="157" t="s">
        <v>157</v>
      </c>
      <c r="E230" s="158" t="s">
        <v>1</v>
      </c>
      <c r="F230" s="159" t="s">
        <v>221</v>
      </c>
      <c r="H230" s="160">
        <v>712.8</v>
      </c>
      <c r="L230" s="156"/>
      <c r="M230" s="161"/>
      <c r="N230" s="162"/>
      <c r="O230" s="162"/>
      <c r="P230" s="162"/>
      <c r="Q230" s="162"/>
      <c r="R230" s="162"/>
      <c r="S230" s="162"/>
      <c r="T230" s="163"/>
      <c r="AT230" s="158" t="s">
        <v>157</v>
      </c>
      <c r="AU230" s="158" t="s">
        <v>86</v>
      </c>
      <c r="AV230" s="13" t="s">
        <v>86</v>
      </c>
      <c r="AW230" s="13" t="s">
        <v>34</v>
      </c>
      <c r="AX230" s="13" t="s">
        <v>78</v>
      </c>
      <c r="AY230" s="158" t="s">
        <v>137</v>
      </c>
    </row>
    <row r="231" spans="1:65" s="14" customFormat="1">
      <c r="B231" s="164"/>
      <c r="D231" s="157" t="s">
        <v>157</v>
      </c>
      <c r="E231" s="165" t="s">
        <v>1</v>
      </c>
      <c r="F231" s="166" t="s">
        <v>159</v>
      </c>
      <c r="H231" s="167">
        <v>712.8</v>
      </c>
      <c r="L231" s="164"/>
      <c r="M231" s="168"/>
      <c r="N231" s="169"/>
      <c r="O231" s="169"/>
      <c r="P231" s="169"/>
      <c r="Q231" s="169"/>
      <c r="R231" s="169"/>
      <c r="S231" s="169"/>
      <c r="T231" s="170"/>
      <c r="AT231" s="165" t="s">
        <v>157</v>
      </c>
      <c r="AU231" s="165" t="s">
        <v>86</v>
      </c>
      <c r="AV231" s="14" t="s">
        <v>144</v>
      </c>
      <c r="AW231" s="14" t="s">
        <v>34</v>
      </c>
      <c r="AX231" s="14" t="s">
        <v>84</v>
      </c>
      <c r="AY231" s="165" t="s">
        <v>137</v>
      </c>
    </row>
    <row r="232" spans="1:65" s="2" customFormat="1" ht="16.5" customHeight="1">
      <c r="A232" s="31"/>
      <c r="B232" s="143"/>
      <c r="C232" s="144" t="s">
        <v>289</v>
      </c>
      <c r="D232" s="144" t="s">
        <v>139</v>
      </c>
      <c r="E232" s="145" t="s">
        <v>290</v>
      </c>
      <c r="F232" s="146" t="s">
        <v>291</v>
      </c>
      <c r="G232" s="147" t="s">
        <v>142</v>
      </c>
      <c r="H232" s="148">
        <v>102.4</v>
      </c>
      <c r="I232" s="149"/>
      <c r="J232" s="149">
        <f>ROUND(I232*H232,2)</f>
        <v>0</v>
      </c>
      <c r="K232" s="146" t="s">
        <v>143</v>
      </c>
      <c r="L232" s="32"/>
      <c r="M232" s="150" t="s">
        <v>1</v>
      </c>
      <c r="N232" s="151" t="s">
        <v>43</v>
      </c>
      <c r="O232" s="152">
        <v>0.6</v>
      </c>
      <c r="P232" s="152">
        <f>O232*H232</f>
        <v>61.44</v>
      </c>
      <c r="Q232" s="152">
        <v>8.4250000000000005E-2</v>
      </c>
      <c r="R232" s="152">
        <f>Q232*H232</f>
        <v>8.6272000000000002</v>
      </c>
      <c r="S232" s="152">
        <v>0</v>
      </c>
      <c r="T232" s="153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54" t="s">
        <v>144</v>
      </c>
      <c r="AT232" s="154" t="s">
        <v>139</v>
      </c>
      <c r="AU232" s="154" t="s">
        <v>86</v>
      </c>
      <c r="AY232" s="18" t="s">
        <v>137</v>
      </c>
      <c r="BE232" s="155">
        <f>IF(N232="základní",J232,0)</f>
        <v>0</v>
      </c>
      <c r="BF232" s="155">
        <f>IF(N232="snížená",J232,0)</f>
        <v>0</v>
      </c>
      <c r="BG232" s="155">
        <f>IF(N232="zákl. přenesená",J232,0)</f>
        <v>0</v>
      </c>
      <c r="BH232" s="155">
        <f>IF(N232="sníž. přenesená",J232,0)</f>
        <v>0</v>
      </c>
      <c r="BI232" s="155">
        <f>IF(N232="nulová",J232,0)</f>
        <v>0</v>
      </c>
      <c r="BJ232" s="18" t="s">
        <v>84</v>
      </c>
      <c r="BK232" s="155">
        <f>ROUND(I232*H232,2)</f>
        <v>0</v>
      </c>
      <c r="BL232" s="18" t="s">
        <v>144</v>
      </c>
      <c r="BM232" s="154" t="s">
        <v>292</v>
      </c>
    </row>
    <row r="233" spans="1:65" s="13" customFormat="1">
      <c r="B233" s="156"/>
      <c r="D233" s="157" t="s">
        <v>157</v>
      </c>
      <c r="E233" s="158" t="s">
        <v>1</v>
      </c>
      <c r="F233" s="159" t="s">
        <v>222</v>
      </c>
      <c r="H233" s="160">
        <v>102.4</v>
      </c>
      <c r="L233" s="156"/>
      <c r="M233" s="161"/>
      <c r="N233" s="162"/>
      <c r="O233" s="162"/>
      <c r="P233" s="162"/>
      <c r="Q233" s="162"/>
      <c r="R233" s="162"/>
      <c r="S233" s="162"/>
      <c r="T233" s="163"/>
      <c r="AT233" s="158" t="s">
        <v>157</v>
      </c>
      <c r="AU233" s="158" t="s">
        <v>86</v>
      </c>
      <c r="AV233" s="13" t="s">
        <v>86</v>
      </c>
      <c r="AW233" s="13" t="s">
        <v>34</v>
      </c>
      <c r="AX233" s="13" t="s">
        <v>78</v>
      </c>
      <c r="AY233" s="158" t="s">
        <v>137</v>
      </c>
    </row>
    <row r="234" spans="1:65" s="14" customFormat="1">
      <c r="B234" s="164"/>
      <c r="D234" s="157" t="s">
        <v>157</v>
      </c>
      <c r="E234" s="165" t="s">
        <v>1</v>
      </c>
      <c r="F234" s="166" t="s">
        <v>159</v>
      </c>
      <c r="H234" s="167">
        <v>102.4</v>
      </c>
      <c r="L234" s="164"/>
      <c r="M234" s="168"/>
      <c r="N234" s="169"/>
      <c r="O234" s="169"/>
      <c r="P234" s="169"/>
      <c r="Q234" s="169"/>
      <c r="R234" s="169"/>
      <c r="S234" s="169"/>
      <c r="T234" s="170"/>
      <c r="AT234" s="165" t="s">
        <v>157</v>
      </c>
      <c r="AU234" s="165" t="s">
        <v>86</v>
      </c>
      <c r="AV234" s="14" t="s">
        <v>144</v>
      </c>
      <c r="AW234" s="14" t="s">
        <v>34</v>
      </c>
      <c r="AX234" s="14" t="s">
        <v>84</v>
      </c>
      <c r="AY234" s="165" t="s">
        <v>137</v>
      </c>
    </row>
    <row r="235" spans="1:65" s="2" customFormat="1" ht="16.5" customHeight="1">
      <c r="A235" s="31"/>
      <c r="B235" s="143"/>
      <c r="C235" s="187" t="s">
        <v>293</v>
      </c>
      <c r="D235" s="187" t="s">
        <v>294</v>
      </c>
      <c r="E235" s="188" t="s">
        <v>295</v>
      </c>
      <c r="F235" s="189" t="s">
        <v>296</v>
      </c>
      <c r="G235" s="190" t="s">
        <v>142</v>
      </c>
      <c r="H235" s="191">
        <v>112.64</v>
      </c>
      <c r="I235" s="192"/>
      <c r="J235" s="192">
        <f>ROUND(I235*H235,2)</f>
        <v>0</v>
      </c>
      <c r="K235" s="189" t="s">
        <v>219</v>
      </c>
      <c r="L235" s="193"/>
      <c r="M235" s="194" t="s">
        <v>1</v>
      </c>
      <c r="N235" s="195" t="s">
        <v>43</v>
      </c>
      <c r="O235" s="152">
        <v>0</v>
      </c>
      <c r="P235" s="152">
        <f>O235*H235</f>
        <v>0</v>
      </c>
      <c r="Q235" s="152">
        <v>3.6600000000000001E-2</v>
      </c>
      <c r="R235" s="152">
        <f>Q235*H235</f>
        <v>4.1226240000000001</v>
      </c>
      <c r="S235" s="152">
        <v>0</v>
      </c>
      <c r="T235" s="153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54" t="s">
        <v>183</v>
      </c>
      <c r="AT235" s="154" t="s">
        <v>294</v>
      </c>
      <c r="AU235" s="154" t="s">
        <v>86</v>
      </c>
      <c r="AY235" s="18" t="s">
        <v>137</v>
      </c>
      <c r="BE235" s="155">
        <f>IF(N235="základní",J235,0)</f>
        <v>0</v>
      </c>
      <c r="BF235" s="155">
        <f>IF(N235="snížená",J235,0)</f>
        <v>0</v>
      </c>
      <c r="BG235" s="155">
        <f>IF(N235="zákl. přenesená",J235,0)</f>
        <v>0</v>
      </c>
      <c r="BH235" s="155">
        <f>IF(N235="sníž. přenesená",J235,0)</f>
        <v>0</v>
      </c>
      <c r="BI235" s="155">
        <f>IF(N235="nulová",J235,0)</f>
        <v>0</v>
      </c>
      <c r="BJ235" s="18" t="s">
        <v>84</v>
      </c>
      <c r="BK235" s="155">
        <f>ROUND(I235*H235,2)</f>
        <v>0</v>
      </c>
      <c r="BL235" s="18" t="s">
        <v>144</v>
      </c>
      <c r="BM235" s="154" t="s">
        <v>297</v>
      </c>
    </row>
    <row r="236" spans="1:65" s="2" customFormat="1" ht="29.25">
      <c r="A236" s="31"/>
      <c r="B236" s="32"/>
      <c r="C236" s="31"/>
      <c r="D236" s="157" t="s">
        <v>180</v>
      </c>
      <c r="E236" s="31"/>
      <c r="F236" s="171" t="s">
        <v>298</v>
      </c>
      <c r="G236" s="31"/>
      <c r="H236" s="31"/>
      <c r="I236" s="31"/>
      <c r="J236" s="31"/>
      <c r="K236" s="31"/>
      <c r="L236" s="32"/>
      <c r="M236" s="172"/>
      <c r="N236" s="173"/>
      <c r="O236" s="57"/>
      <c r="P236" s="57"/>
      <c r="Q236" s="57"/>
      <c r="R236" s="57"/>
      <c r="S236" s="57"/>
      <c r="T236" s="58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8" t="s">
        <v>180</v>
      </c>
      <c r="AU236" s="18" t="s">
        <v>86</v>
      </c>
    </row>
    <row r="237" spans="1:65" s="13" customFormat="1">
      <c r="B237" s="156"/>
      <c r="D237" s="157" t="s">
        <v>157</v>
      </c>
      <c r="F237" s="159" t="s">
        <v>299</v>
      </c>
      <c r="H237" s="160">
        <v>112.64</v>
      </c>
      <c r="L237" s="156"/>
      <c r="M237" s="161"/>
      <c r="N237" s="162"/>
      <c r="O237" s="162"/>
      <c r="P237" s="162"/>
      <c r="Q237" s="162"/>
      <c r="R237" s="162"/>
      <c r="S237" s="162"/>
      <c r="T237" s="163"/>
      <c r="AT237" s="158" t="s">
        <v>157</v>
      </c>
      <c r="AU237" s="158" t="s">
        <v>86</v>
      </c>
      <c r="AV237" s="13" t="s">
        <v>86</v>
      </c>
      <c r="AW237" s="13" t="s">
        <v>3</v>
      </c>
      <c r="AX237" s="13" t="s">
        <v>84</v>
      </c>
      <c r="AY237" s="158" t="s">
        <v>137</v>
      </c>
    </row>
    <row r="238" spans="1:65" s="2" customFormat="1" ht="16.5" customHeight="1">
      <c r="A238" s="31"/>
      <c r="B238" s="143"/>
      <c r="C238" s="144" t="s">
        <v>300</v>
      </c>
      <c r="D238" s="144" t="s">
        <v>139</v>
      </c>
      <c r="E238" s="145" t="s">
        <v>301</v>
      </c>
      <c r="F238" s="146" t="s">
        <v>302</v>
      </c>
      <c r="G238" s="147" t="s">
        <v>142</v>
      </c>
      <c r="H238" s="148">
        <v>65.099999999999994</v>
      </c>
      <c r="I238" s="149"/>
      <c r="J238" s="149">
        <f>ROUND(I238*H238,2)</f>
        <v>0</v>
      </c>
      <c r="K238" s="146" t="s">
        <v>143</v>
      </c>
      <c r="L238" s="32"/>
      <c r="M238" s="150" t="s">
        <v>1</v>
      </c>
      <c r="N238" s="151" t="s">
        <v>43</v>
      </c>
      <c r="O238" s="152">
        <v>0.53500000000000003</v>
      </c>
      <c r="P238" s="152">
        <f>O238*H238</f>
        <v>34.828499999999998</v>
      </c>
      <c r="Q238" s="152">
        <v>0.10100000000000001</v>
      </c>
      <c r="R238" s="152">
        <f>Q238*H238</f>
        <v>6.5750999999999999</v>
      </c>
      <c r="S238" s="152">
        <v>0</v>
      </c>
      <c r="T238" s="153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54" t="s">
        <v>144</v>
      </c>
      <c r="AT238" s="154" t="s">
        <v>139</v>
      </c>
      <c r="AU238" s="154" t="s">
        <v>86</v>
      </c>
      <c r="AY238" s="18" t="s">
        <v>137</v>
      </c>
      <c r="BE238" s="155">
        <f>IF(N238="základní",J238,0)</f>
        <v>0</v>
      </c>
      <c r="BF238" s="155">
        <f>IF(N238="snížená",J238,0)</f>
        <v>0</v>
      </c>
      <c r="BG238" s="155">
        <f>IF(N238="zákl. přenesená",J238,0)</f>
        <v>0</v>
      </c>
      <c r="BH238" s="155">
        <f>IF(N238="sníž. přenesená",J238,0)</f>
        <v>0</v>
      </c>
      <c r="BI238" s="155">
        <f>IF(N238="nulová",J238,0)</f>
        <v>0</v>
      </c>
      <c r="BJ238" s="18" t="s">
        <v>84</v>
      </c>
      <c r="BK238" s="155">
        <f>ROUND(I238*H238,2)</f>
        <v>0</v>
      </c>
      <c r="BL238" s="18" t="s">
        <v>144</v>
      </c>
      <c r="BM238" s="154" t="s">
        <v>303</v>
      </c>
    </row>
    <row r="239" spans="1:65" s="13" customFormat="1">
      <c r="B239" s="156"/>
      <c r="D239" s="157" t="s">
        <v>157</v>
      </c>
      <c r="E239" s="158" t="s">
        <v>1</v>
      </c>
      <c r="F239" s="159" t="s">
        <v>223</v>
      </c>
      <c r="H239" s="160">
        <v>65.099999999999994</v>
      </c>
      <c r="L239" s="156"/>
      <c r="M239" s="161"/>
      <c r="N239" s="162"/>
      <c r="O239" s="162"/>
      <c r="P239" s="162"/>
      <c r="Q239" s="162"/>
      <c r="R239" s="162"/>
      <c r="S239" s="162"/>
      <c r="T239" s="163"/>
      <c r="AT239" s="158" t="s">
        <v>157</v>
      </c>
      <c r="AU239" s="158" t="s">
        <v>86</v>
      </c>
      <c r="AV239" s="13" t="s">
        <v>86</v>
      </c>
      <c r="AW239" s="13" t="s">
        <v>34</v>
      </c>
      <c r="AX239" s="13" t="s">
        <v>78</v>
      </c>
      <c r="AY239" s="158" t="s">
        <v>137</v>
      </c>
    </row>
    <row r="240" spans="1:65" s="14" customFormat="1">
      <c r="B240" s="164"/>
      <c r="D240" s="157" t="s">
        <v>157</v>
      </c>
      <c r="E240" s="165" t="s">
        <v>1</v>
      </c>
      <c r="F240" s="166" t="s">
        <v>159</v>
      </c>
      <c r="H240" s="167">
        <v>65.099999999999994</v>
      </c>
      <c r="L240" s="164"/>
      <c r="M240" s="168"/>
      <c r="N240" s="169"/>
      <c r="O240" s="169"/>
      <c r="P240" s="169"/>
      <c r="Q240" s="169"/>
      <c r="R240" s="169"/>
      <c r="S240" s="169"/>
      <c r="T240" s="170"/>
      <c r="AT240" s="165" t="s">
        <v>157</v>
      </c>
      <c r="AU240" s="165" t="s">
        <v>86</v>
      </c>
      <c r="AV240" s="14" t="s">
        <v>144</v>
      </c>
      <c r="AW240" s="14" t="s">
        <v>34</v>
      </c>
      <c r="AX240" s="14" t="s">
        <v>84</v>
      </c>
      <c r="AY240" s="165" t="s">
        <v>137</v>
      </c>
    </row>
    <row r="241" spans="1:65" s="2" customFormat="1" ht="16.5" customHeight="1">
      <c r="A241" s="31"/>
      <c r="B241" s="143"/>
      <c r="C241" s="187" t="s">
        <v>304</v>
      </c>
      <c r="D241" s="187" t="s">
        <v>294</v>
      </c>
      <c r="E241" s="188" t="s">
        <v>305</v>
      </c>
      <c r="F241" s="189" t="s">
        <v>306</v>
      </c>
      <c r="G241" s="190" t="s">
        <v>142</v>
      </c>
      <c r="H241" s="191">
        <v>71.61</v>
      </c>
      <c r="I241" s="192"/>
      <c r="J241" s="192">
        <f>ROUND(I241*H241,2)</f>
        <v>0</v>
      </c>
      <c r="K241" s="189" t="s">
        <v>219</v>
      </c>
      <c r="L241" s="193"/>
      <c r="M241" s="194" t="s">
        <v>1</v>
      </c>
      <c r="N241" s="195" t="s">
        <v>43</v>
      </c>
      <c r="O241" s="152">
        <v>0</v>
      </c>
      <c r="P241" s="152">
        <f>O241*H241</f>
        <v>0</v>
      </c>
      <c r="Q241" s="152">
        <v>0.115</v>
      </c>
      <c r="R241" s="152">
        <f>Q241*H241</f>
        <v>8.2351500000000009</v>
      </c>
      <c r="S241" s="152">
        <v>0</v>
      </c>
      <c r="T241" s="153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54" t="s">
        <v>183</v>
      </c>
      <c r="AT241" s="154" t="s">
        <v>294</v>
      </c>
      <c r="AU241" s="154" t="s">
        <v>86</v>
      </c>
      <c r="AY241" s="18" t="s">
        <v>137</v>
      </c>
      <c r="BE241" s="155">
        <f>IF(N241="základní",J241,0)</f>
        <v>0</v>
      </c>
      <c r="BF241" s="155">
        <f>IF(N241="snížená",J241,0)</f>
        <v>0</v>
      </c>
      <c r="BG241" s="155">
        <f>IF(N241="zákl. přenesená",J241,0)</f>
        <v>0</v>
      </c>
      <c r="BH241" s="155">
        <f>IF(N241="sníž. přenesená",J241,0)</f>
        <v>0</v>
      </c>
      <c r="BI241" s="155">
        <f>IF(N241="nulová",J241,0)</f>
        <v>0</v>
      </c>
      <c r="BJ241" s="18" t="s">
        <v>84</v>
      </c>
      <c r="BK241" s="155">
        <f>ROUND(I241*H241,2)</f>
        <v>0</v>
      </c>
      <c r="BL241" s="18" t="s">
        <v>144</v>
      </c>
      <c r="BM241" s="154" t="s">
        <v>307</v>
      </c>
    </row>
    <row r="242" spans="1:65" s="13" customFormat="1">
      <c r="B242" s="156"/>
      <c r="D242" s="157" t="s">
        <v>157</v>
      </c>
      <c r="F242" s="159" t="s">
        <v>308</v>
      </c>
      <c r="H242" s="160">
        <v>71.61</v>
      </c>
      <c r="L242" s="156"/>
      <c r="M242" s="161"/>
      <c r="N242" s="162"/>
      <c r="O242" s="162"/>
      <c r="P242" s="162"/>
      <c r="Q242" s="162"/>
      <c r="R242" s="162"/>
      <c r="S242" s="162"/>
      <c r="T242" s="163"/>
      <c r="AT242" s="158" t="s">
        <v>157</v>
      </c>
      <c r="AU242" s="158" t="s">
        <v>86</v>
      </c>
      <c r="AV242" s="13" t="s">
        <v>86</v>
      </c>
      <c r="AW242" s="13" t="s">
        <v>3</v>
      </c>
      <c r="AX242" s="13" t="s">
        <v>84</v>
      </c>
      <c r="AY242" s="158" t="s">
        <v>137</v>
      </c>
    </row>
    <row r="243" spans="1:65" s="2" customFormat="1" ht="16.5" customHeight="1">
      <c r="A243" s="31"/>
      <c r="B243" s="143"/>
      <c r="C243" s="144" t="s">
        <v>309</v>
      </c>
      <c r="D243" s="144" t="s">
        <v>139</v>
      </c>
      <c r="E243" s="145" t="s">
        <v>310</v>
      </c>
      <c r="F243" s="146" t="s">
        <v>311</v>
      </c>
      <c r="G243" s="147" t="s">
        <v>312</v>
      </c>
      <c r="H243" s="148">
        <v>51</v>
      </c>
      <c r="I243" s="149"/>
      <c r="J243" s="149">
        <f>ROUND(I243*H243,2)</f>
        <v>0</v>
      </c>
      <c r="K243" s="146" t="s">
        <v>219</v>
      </c>
      <c r="L243" s="32"/>
      <c r="M243" s="150" t="s">
        <v>1</v>
      </c>
      <c r="N243" s="151" t="s">
        <v>43</v>
      </c>
      <c r="O243" s="152">
        <v>0</v>
      </c>
      <c r="P243" s="152">
        <f>O243*H243</f>
        <v>0</v>
      </c>
      <c r="Q243" s="152">
        <v>0</v>
      </c>
      <c r="R243" s="152">
        <f>Q243*H243</f>
        <v>0</v>
      </c>
      <c r="S243" s="152">
        <v>0</v>
      </c>
      <c r="T243" s="153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54" t="s">
        <v>144</v>
      </c>
      <c r="AT243" s="154" t="s">
        <v>139</v>
      </c>
      <c r="AU243" s="154" t="s">
        <v>86</v>
      </c>
      <c r="AY243" s="18" t="s">
        <v>137</v>
      </c>
      <c r="BE243" s="155">
        <f>IF(N243="základní",J243,0)</f>
        <v>0</v>
      </c>
      <c r="BF243" s="155">
        <f>IF(N243="snížená",J243,0)</f>
        <v>0</v>
      </c>
      <c r="BG243" s="155">
        <f>IF(N243="zákl. přenesená",J243,0)</f>
        <v>0</v>
      </c>
      <c r="BH243" s="155">
        <f>IF(N243="sníž. přenesená",J243,0)</f>
        <v>0</v>
      </c>
      <c r="BI243" s="155">
        <f>IF(N243="nulová",J243,0)</f>
        <v>0</v>
      </c>
      <c r="BJ243" s="18" t="s">
        <v>84</v>
      </c>
      <c r="BK243" s="155">
        <f>ROUND(I243*H243,2)</f>
        <v>0</v>
      </c>
      <c r="BL243" s="18" t="s">
        <v>144</v>
      </c>
      <c r="BM243" s="154" t="s">
        <v>313</v>
      </c>
    </row>
    <row r="244" spans="1:65" s="2" customFormat="1" ht="78">
      <c r="A244" s="31"/>
      <c r="B244" s="32"/>
      <c r="C244" s="31"/>
      <c r="D244" s="157" t="s">
        <v>180</v>
      </c>
      <c r="E244" s="31"/>
      <c r="F244" s="171" t="s">
        <v>314</v>
      </c>
      <c r="G244" s="31"/>
      <c r="H244" s="31"/>
      <c r="I244" s="31"/>
      <c r="J244" s="31"/>
      <c r="K244" s="31"/>
      <c r="L244" s="32"/>
      <c r="M244" s="172"/>
      <c r="N244" s="173"/>
      <c r="O244" s="57"/>
      <c r="P244" s="57"/>
      <c r="Q244" s="57"/>
      <c r="R244" s="57"/>
      <c r="S244" s="57"/>
      <c r="T244" s="58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8" t="s">
        <v>180</v>
      </c>
      <c r="AU244" s="18" t="s">
        <v>86</v>
      </c>
    </row>
    <row r="245" spans="1:65" s="13" customFormat="1">
      <c r="B245" s="156"/>
      <c r="D245" s="157" t="s">
        <v>157</v>
      </c>
      <c r="E245" s="158" t="s">
        <v>1</v>
      </c>
      <c r="F245" s="159" t="s">
        <v>315</v>
      </c>
      <c r="H245" s="160">
        <v>51</v>
      </c>
      <c r="L245" s="156"/>
      <c r="M245" s="161"/>
      <c r="N245" s="162"/>
      <c r="O245" s="162"/>
      <c r="P245" s="162"/>
      <c r="Q245" s="162"/>
      <c r="R245" s="162"/>
      <c r="S245" s="162"/>
      <c r="T245" s="163"/>
      <c r="AT245" s="158" t="s">
        <v>157</v>
      </c>
      <c r="AU245" s="158" t="s">
        <v>86</v>
      </c>
      <c r="AV245" s="13" t="s">
        <v>86</v>
      </c>
      <c r="AW245" s="13" t="s">
        <v>34</v>
      </c>
      <c r="AX245" s="13" t="s">
        <v>78</v>
      </c>
      <c r="AY245" s="158" t="s">
        <v>137</v>
      </c>
    </row>
    <row r="246" spans="1:65" s="14" customFormat="1">
      <c r="B246" s="164"/>
      <c r="D246" s="157" t="s">
        <v>157</v>
      </c>
      <c r="E246" s="165" t="s">
        <v>1</v>
      </c>
      <c r="F246" s="166" t="s">
        <v>159</v>
      </c>
      <c r="H246" s="167">
        <v>51</v>
      </c>
      <c r="L246" s="164"/>
      <c r="M246" s="168"/>
      <c r="N246" s="169"/>
      <c r="O246" s="169"/>
      <c r="P246" s="169"/>
      <c r="Q246" s="169"/>
      <c r="R246" s="169"/>
      <c r="S246" s="169"/>
      <c r="T246" s="170"/>
      <c r="AT246" s="165" t="s">
        <v>157</v>
      </c>
      <c r="AU246" s="165" t="s">
        <v>86</v>
      </c>
      <c r="AV246" s="14" t="s">
        <v>144</v>
      </c>
      <c r="AW246" s="14" t="s">
        <v>34</v>
      </c>
      <c r="AX246" s="14" t="s">
        <v>84</v>
      </c>
      <c r="AY246" s="165" t="s">
        <v>137</v>
      </c>
    </row>
    <row r="247" spans="1:65" s="12" customFormat="1" ht="22.9" customHeight="1">
      <c r="B247" s="131"/>
      <c r="D247" s="132" t="s">
        <v>77</v>
      </c>
      <c r="E247" s="141" t="s">
        <v>196</v>
      </c>
      <c r="F247" s="141" t="s">
        <v>316</v>
      </c>
      <c r="J247" s="142">
        <f>BK247</f>
        <v>0</v>
      </c>
      <c r="L247" s="131"/>
      <c r="M247" s="135"/>
      <c r="N247" s="136"/>
      <c r="O247" s="136"/>
      <c r="P247" s="137">
        <f>SUM(P248:P264)</f>
        <v>55.333487999999996</v>
      </c>
      <c r="Q247" s="136"/>
      <c r="R247" s="137">
        <f>SUM(R248:R264)</f>
        <v>15.082519439999999</v>
      </c>
      <c r="S247" s="136"/>
      <c r="T247" s="138">
        <f>SUM(T248:T264)</f>
        <v>0</v>
      </c>
      <c r="AR247" s="132" t="s">
        <v>84</v>
      </c>
      <c r="AT247" s="139" t="s">
        <v>77</v>
      </c>
      <c r="AU247" s="139" t="s">
        <v>84</v>
      </c>
      <c r="AY247" s="132" t="s">
        <v>137</v>
      </c>
      <c r="BK247" s="140">
        <f>SUM(BK248:BK264)</f>
        <v>0</v>
      </c>
    </row>
    <row r="248" spans="1:65" s="2" customFormat="1" ht="16.5" customHeight="1">
      <c r="A248" s="31"/>
      <c r="B248" s="143"/>
      <c r="C248" s="144" t="s">
        <v>317</v>
      </c>
      <c r="D248" s="144" t="s">
        <v>139</v>
      </c>
      <c r="E248" s="145" t="s">
        <v>318</v>
      </c>
      <c r="F248" s="146" t="s">
        <v>319</v>
      </c>
      <c r="G248" s="147" t="s">
        <v>152</v>
      </c>
      <c r="H248" s="148">
        <v>105</v>
      </c>
      <c r="I248" s="149"/>
      <c r="J248" s="149">
        <f>ROUND(I248*H248,2)</f>
        <v>0</v>
      </c>
      <c r="K248" s="146" t="s">
        <v>143</v>
      </c>
      <c r="L248" s="32"/>
      <c r="M248" s="150" t="s">
        <v>1</v>
      </c>
      <c r="N248" s="151" t="s">
        <v>43</v>
      </c>
      <c r="O248" s="152">
        <v>0.14599999999999999</v>
      </c>
      <c r="P248" s="152">
        <f>O248*H248</f>
        <v>15.329999999999998</v>
      </c>
      <c r="Q248" s="152">
        <v>0.10988000000000001</v>
      </c>
      <c r="R248" s="152">
        <f>Q248*H248</f>
        <v>11.5374</v>
      </c>
      <c r="S248" s="152">
        <v>0</v>
      </c>
      <c r="T248" s="153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54" t="s">
        <v>144</v>
      </c>
      <c r="AT248" s="154" t="s">
        <v>139</v>
      </c>
      <c r="AU248" s="154" t="s">
        <v>86</v>
      </c>
      <c r="AY248" s="18" t="s">
        <v>137</v>
      </c>
      <c r="BE248" s="155">
        <f>IF(N248="základní",J248,0)</f>
        <v>0</v>
      </c>
      <c r="BF248" s="155">
        <f>IF(N248="snížená",J248,0)</f>
        <v>0</v>
      </c>
      <c r="BG248" s="155">
        <f>IF(N248="zákl. přenesená",J248,0)</f>
        <v>0</v>
      </c>
      <c r="BH248" s="155">
        <f>IF(N248="sníž. přenesená",J248,0)</f>
        <v>0</v>
      </c>
      <c r="BI248" s="155">
        <f>IF(N248="nulová",J248,0)</f>
        <v>0</v>
      </c>
      <c r="BJ248" s="18" t="s">
        <v>84</v>
      </c>
      <c r="BK248" s="155">
        <f>ROUND(I248*H248,2)</f>
        <v>0</v>
      </c>
      <c r="BL248" s="18" t="s">
        <v>144</v>
      </c>
      <c r="BM248" s="154" t="s">
        <v>320</v>
      </c>
    </row>
    <row r="249" spans="1:65" s="2" customFormat="1" ht="16.5" customHeight="1">
      <c r="A249" s="31"/>
      <c r="B249" s="143"/>
      <c r="C249" s="187" t="s">
        <v>321</v>
      </c>
      <c r="D249" s="187" t="s">
        <v>294</v>
      </c>
      <c r="E249" s="188" t="s">
        <v>295</v>
      </c>
      <c r="F249" s="189" t="s">
        <v>296</v>
      </c>
      <c r="G249" s="190" t="s">
        <v>142</v>
      </c>
      <c r="H249" s="191">
        <v>15.75</v>
      </c>
      <c r="I249" s="192"/>
      <c r="J249" s="192">
        <f>ROUND(I249*H249,2)</f>
        <v>0</v>
      </c>
      <c r="K249" s="189" t="s">
        <v>219</v>
      </c>
      <c r="L249" s="193"/>
      <c r="M249" s="194" t="s">
        <v>1</v>
      </c>
      <c r="N249" s="195" t="s">
        <v>43</v>
      </c>
      <c r="O249" s="152">
        <v>0</v>
      </c>
      <c r="P249" s="152">
        <f>O249*H249</f>
        <v>0</v>
      </c>
      <c r="Q249" s="152">
        <v>3.6600000000000001E-2</v>
      </c>
      <c r="R249" s="152">
        <f>Q249*H249</f>
        <v>0.57645000000000002</v>
      </c>
      <c r="S249" s="152">
        <v>0</v>
      </c>
      <c r="T249" s="153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54" t="s">
        <v>183</v>
      </c>
      <c r="AT249" s="154" t="s">
        <v>294</v>
      </c>
      <c r="AU249" s="154" t="s">
        <v>86</v>
      </c>
      <c r="AY249" s="18" t="s">
        <v>137</v>
      </c>
      <c r="BE249" s="155">
        <f>IF(N249="základní",J249,0)</f>
        <v>0</v>
      </c>
      <c r="BF249" s="155">
        <f>IF(N249="snížená",J249,0)</f>
        <v>0</v>
      </c>
      <c r="BG249" s="155">
        <f>IF(N249="zákl. přenesená",J249,0)</f>
        <v>0</v>
      </c>
      <c r="BH249" s="155">
        <f>IF(N249="sníž. přenesená",J249,0)</f>
        <v>0</v>
      </c>
      <c r="BI249" s="155">
        <f>IF(N249="nulová",J249,0)</f>
        <v>0</v>
      </c>
      <c r="BJ249" s="18" t="s">
        <v>84</v>
      </c>
      <c r="BK249" s="155">
        <f>ROUND(I249*H249,2)</f>
        <v>0</v>
      </c>
      <c r="BL249" s="18" t="s">
        <v>144</v>
      </c>
      <c r="BM249" s="154" t="s">
        <v>322</v>
      </c>
    </row>
    <row r="250" spans="1:65" s="2" customFormat="1" ht="29.25">
      <c r="A250" s="31"/>
      <c r="B250" s="32"/>
      <c r="C250" s="31"/>
      <c r="D250" s="157" t="s">
        <v>180</v>
      </c>
      <c r="E250" s="31"/>
      <c r="F250" s="171" t="s">
        <v>298</v>
      </c>
      <c r="G250" s="31"/>
      <c r="H250" s="31"/>
      <c r="I250" s="31"/>
      <c r="J250" s="31"/>
      <c r="K250" s="31"/>
      <c r="L250" s="32"/>
      <c r="M250" s="172"/>
      <c r="N250" s="173"/>
      <c r="O250" s="57"/>
      <c r="P250" s="57"/>
      <c r="Q250" s="57"/>
      <c r="R250" s="57"/>
      <c r="S250" s="57"/>
      <c r="T250" s="58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8" t="s">
        <v>180</v>
      </c>
      <c r="AU250" s="18" t="s">
        <v>86</v>
      </c>
    </row>
    <row r="251" spans="1:65" s="13" customFormat="1">
      <c r="B251" s="156"/>
      <c r="D251" s="157" t="s">
        <v>157</v>
      </c>
      <c r="F251" s="159" t="s">
        <v>323</v>
      </c>
      <c r="H251" s="160">
        <v>15.75</v>
      </c>
      <c r="L251" s="156"/>
      <c r="M251" s="161"/>
      <c r="N251" s="162"/>
      <c r="O251" s="162"/>
      <c r="P251" s="162"/>
      <c r="Q251" s="162"/>
      <c r="R251" s="162"/>
      <c r="S251" s="162"/>
      <c r="T251" s="163"/>
      <c r="AT251" s="158" t="s">
        <v>157</v>
      </c>
      <c r="AU251" s="158" t="s">
        <v>86</v>
      </c>
      <c r="AV251" s="13" t="s">
        <v>86</v>
      </c>
      <c r="AW251" s="13" t="s">
        <v>3</v>
      </c>
      <c r="AX251" s="13" t="s">
        <v>84</v>
      </c>
      <c r="AY251" s="158" t="s">
        <v>137</v>
      </c>
    </row>
    <row r="252" spans="1:65" s="2" customFormat="1" ht="16.5" customHeight="1">
      <c r="A252" s="31"/>
      <c r="B252" s="143"/>
      <c r="C252" s="144" t="s">
        <v>324</v>
      </c>
      <c r="D252" s="144" t="s">
        <v>139</v>
      </c>
      <c r="E252" s="145" t="s">
        <v>325</v>
      </c>
      <c r="F252" s="146" t="s">
        <v>326</v>
      </c>
      <c r="G252" s="147" t="s">
        <v>204</v>
      </c>
      <c r="H252" s="148">
        <v>2.8479999999999999</v>
      </c>
      <c r="I252" s="149"/>
      <c r="J252" s="149">
        <f>ROUND(I252*H252,2)</f>
        <v>0</v>
      </c>
      <c r="K252" s="146" t="s">
        <v>143</v>
      </c>
      <c r="L252" s="32"/>
      <c r="M252" s="150" t="s">
        <v>1</v>
      </c>
      <c r="N252" s="151" t="s">
        <v>43</v>
      </c>
      <c r="O252" s="152">
        <v>9.8810000000000002</v>
      </c>
      <c r="P252" s="152">
        <f>O252*H252</f>
        <v>28.141088</v>
      </c>
      <c r="Q252" s="152">
        <v>1.01508</v>
      </c>
      <c r="R252" s="152">
        <f>Q252*H252</f>
        <v>2.8909478399999999</v>
      </c>
      <c r="S252" s="152">
        <v>0</v>
      </c>
      <c r="T252" s="153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54" t="s">
        <v>144</v>
      </c>
      <c r="AT252" s="154" t="s">
        <v>139</v>
      </c>
      <c r="AU252" s="154" t="s">
        <v>86</v>
      </c>
      <c r="AY252" s="18" t="s">
        <v>137</v>
      </c>
      <c r="BE252" s="155">
        <f>IF(N252="základní",J252,0)</f>
        <v>0</v>
      </c>
      <c r="BF252" s="155">
        <f>IF(N252="snížená",J252,0)</f>
        <v>0</v>
      </c>
      <c r="BG252" s="155">
        <f>IF(N252="zákl. přenesená",J252,0)</f>
        <v>0</v>
      </c>
      <c r="BH252" s="155">
        <f>IF(N252="sníž. přenesená",J252,0)</f>
        <v>0</v>
      </c>
      <c r="BI252" s="155">
        <f>IF(N252="nulová",J252,0)</f>
        <v>0</v>
      </c>
      <c r="BJ252" s="18" t="s">
        <v>84</v>
      </c>
      <c r="BK252" s="155">
        <f>ROUND(I252*H252,2)</f>
        <v>0</v>
      </c>
      <c r="BL252" s="18" t="s">
        <v>144</v>
      </c>
      <c r="BM252" s="154" t="s">
        <v>327</v>
      </c>
    </row>
    <row r="253" spans="1:65" s="13" customFormat="1">
      <c r="B253" s="156"/>
      <c r="D253" s="157" t="s">
        <v>157</v>
      </c>
      <c r="E253" s="158" t="s">
        <v>1</v>
      </c>
      <c r="F253" s="159" t="s">
        <v>328</v>
      </c>
      <c r="H253" s="160">
        <v>2.8479999999999999</v>
      </c>
      <c r="L253" s="156"/>
      <c r="M253" s="161"/>
      <c r="N253" s="162"/>
      <c r="O253" s="162"/>
      <c r="P253" s="162"/>
      <c r="Q253" s="162"/>
      <c r="R253" s="162"/>
      <c r="S253" s="162"/>
      <c r="T253" s="163"/>
      <c r="AT253" s="158" t="s">
        <v>157</v>
      </c>
      <c r="AU253" s="158" t="s">
        <v>86</v>
      </c>
      <c r="AV253" s="13" t="s">
        <v>86</v>
      </c>
      <c r="AW253" s="13" t="s">
        <v>34</v>
      </c>
      <c r="AX253" s="13" t="s">
        <v>78</v>
      </c>
      <c r="AY253" s="158" t="s">
        <v>137</v>
      </c>
    </row>
    <row r="254" spans="1:65" s="14" customFormat="1">
      <c r="B254" s="164"/>
      <c r="D254" s="157" t="s">
        <v>157</v>
      </c>
      <c r="E254" s="165" t="s">
        <v>1</v>
      </c>
      <c r="F254" s="166" t="s">
        <v>159</v>
      </c>
      <c r="H254" s="167">
        <v>2.8479999999999999</v>
      </c>
      <c r="L254" s="164"/>
      <c r="M254" s="168"/>
      <c r="N254" s="169"/>
      <c r="O254" s="169"/>
      <c r="P254" s="169"/>
      <c r="Q254" s="169"/>
      <c r="R254" s="169"/>
      <c r="S254" s="169"/>
      <c r="T254" s="170"/>
      <c r="AT254" s="165" t="s">
        <v>157</v>
      </c>
      <c r="AU254" s="165" t="s">
        <v>86</v>
      </c>
      <c r="AV254" s="14" t="s">
        <v>144</v>
      </c>
      <c r="AW254" s="14" t="s">
        <v>34</v>
      </c>
      <c r="AX254" s="14" t="s">
        <v>84</v>
      </c>
      <c r="AY254" s="165" t="s">
        <v>137</v>
      </c>
    </row>
    <row r="255" spans="1:65" s="2" customFormat="1" ht="16.5" customHeight="1">
      <c r="A255" s="31"/>
      <c r="B255" s="143"/>
      <c r="C255" s="144" t="s">
        <v>329</v>
      </c>
      <c r="D255" s="144" t="s">
        <v>139</v>
      </c>
      <c r="E255" s="145" t="s">
        <v>330</v>
      </c>
      <c r="F255" s="146" t="s">
        <v>331</v>
      </c>
      <c r="G255" s="147" t="s">
        <v>142</v>
      </c>
      <c r="H255" s="148">
        <v>112.64</v>
      </c>
      <c r="I255" s="149"/>
      <c r="J255" s="149">
        <f>ROUND(I255*H255,2)</f>
        <v>0</v>
      </c>
      <c r="K255" s="146" t="s">
        <v>143</v>
      </c>
      <c r="L255" s="32"/>
      <c r="M255" s="150" t="s">
        <v>1</v>
      </c>
      <c r="N255" s="151" t="s">
        <v>43</v>
      </c>
      <c r="O255" s="152">
        <v>0.08</v>
      </c>
      <c r="P255" s="152">
        <f>O255*H255</f>
        <v>9.0112000000000005</v>
      </c>
      <c r="Q255" s="152">
        <v>6.8999999999999997E-4</v>
      </c>
      <c r="R255" s="152">
        <f>Q255*H255</f>
        <v>7.7721600000000002E-2</v>
      </c>
      <c r="S255" s="152">
        <v>0</v>
      </c>
      <c r="T255" s="153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54" t="s">
        <v>144</v>
      </c>
      <c r="AT255" s="154" t="s">
        <v>139</v>
      </c>
      <c r="AU255" s="154" t="s">
        <v>86</v>
      </c>
      <c r="AY255" s="18" t="s">
        <v>137</v>
      </c>
      <c r="BE255" s="155">
        <f>IF(N255="základní",J255,0)</f>
        <v>0</v>
      </c>
      <c r="BF255" s="155">
        <f>IF(N255="snížená",J255,0)</f>
        <v>0</v>
      </c>
      <c r="BG255" s="155">
        <f>IF(N255="zákl. přenesená",J255,0)</f>
        <v>0</v>
      </c>
      <c r="BH255" s="155">
        <f>IF(N255="sníž. přenesená",J255,0)</f>
        <v>0</v>
      </c>
      <c r="BI255" s="155">
        <f>IF(N255="nulová",J255,0)</f>
        <v>0</v>
      </c>
      <c r="BJ255" s="18" t="s">
        <v>84</v>
      </c>
      <c r="BK255" s="155">
        <f>ROUND(I255*H255,2)</f>
        <v>0</v>
      </c>
      <c r="BL255" s="18" t="s">
        <v>144</v>
      </c>
      <c r="BM255" s="154" t="s">
        <v>332</v>
      </c>
    </row>
    <row r="256" spans="1:65" s="13" customFormat="1">
      <c r="B256" s="156"/>
      <c r="D256" s="157" t="s">
        <v>157</v>
      </c>
      <c r="E256" s="158" t="s">
        <v>1</v>
      </c>
      <c r="F256" s="159" t="s">
        <v>333</v>
      </c>
      <c r="H256" s="160">
        <v>112.64</v>
      </c>
      <c r="L256" s="156"/>
      <c r="M256" s="161"/>
      <c r="N256" s="162"/>
      <c r="O256" s="162"/>
      <c r="P256" s="162"/>
      <c r="Q256" s="162"/>
      <c r="R256" s="162"/>
      <c r="S256" s="162"/>
      <c r="T256" s="163"/>
      <c r="AT256" s="158" t="s">
        <v>157</v>
      </c>
      <c r="AU256" s="158" t="s">
        <v>86</v>
      </c>
      <c r="AV256" s="13" t="s">
        <v>86</v>
      </c>
      <c r="AW256" s="13" t="s">
        <v>34</v>
      </c>
      <c r="AX256" s="13" t="s">
        <v>78</v>
      </c>
      <c r="AY256" s="158" t="s">
        <v>137</v>
      </c>
    </row>
    <row r="257" spans="1:65" s="14" customFormat="1">
      <c r="B257" s="164"/>
      <c r="D257" s="157" t="s">
        <v>157</v>
      </c>
      <c r="E257" s="165" t="s">
        <v>1</v>
      </c>
      <c r="F257" s="166" t="s">
        <v>159</v>
      </c>
      <c r="H257" s="167">
        <v>112.64</v>
      </c>
      <c r="L257" s="164"/>
      <c r="M257" s="168"/>
      <c r="N257" s="169"/>
      <c r="O257" s="169"/>
      <c r="P257" s="169"/>
      <c r="Q257" s="169"/>
      <c r="R257" s="169"/>
      <c r="S257" s="169"/>
      <c r="T257" s="170"/>
      <c r="AT257" s="165" t="s">
        <v>157</v>
      </c>
      <c r="AU257" s="165" t="s">
        <v>86</v>
      </c>
      <c r="AV257" s="14" t="s">
        <v>144</v>
      </c>
      <c r="AW257" s="14" t="s">
        <v>34</v>
      </c>
      <c r="AX257" s="14" t="s">
        <v>84</v>
      </c>
      <c r="AY257" s="165" t="s">
        <v>137</v>
      </c>
    </row>
    <row r="258" spans="1:65" s="2" customFormat="1" ht="16.5" customHeight="1">
      <c r="A258" s="31"/>
      <c r="B258" s="143"/>
      <c r="C258" s="144" t="s">
        <v>334</v>
      </c>
      <c r="D258" s="144" t="s">
        <v>139</v>
      </c>
      <c r="E258" s="145" t="s">
        <v>335</v>
      </c>
      <c r="F258" s="146" t="s">
        <v>336</v>
      </c>
      <c r="G258" s="147" t="s">
        <v>142</v>
      </c>
      <c r="H258" s="148">
        <v>712.8</v>
      </c>
      <c r="I258" s="149"/>
      <c r="J258" s="149">
        <f>ROUND(I258*H258,2)</f>
        <v>0</v>
      </c>
      <c r="K258" s="146" t="s">
        <v>143</v>
      </c>
      <c r="L258" s="32"/>
      <c r="M258" s="150" t="s">
        <v>1</v>
      </c>
      <c r="N258" s="151" t="s">
        <v>43</v>
      </c>
      <c r="O258" s="152">
        <v>4.0000000000000001E-3</v>
      </c>
      <c r="P258" s="152">
        <f>O258*H258</f>
        <v>2.8512</v>
      </c>
      <c r="Q258" s="152">
        <v>0</v>
      </c>
      <c r="R258" s="152">
        <f>Q258*H258</f>
        <v>0</v>
      </c>
      <c r="S258" s="152">
        <v>0</v>
      </c>
      <c r="T258" s="153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54" t="s">
        <v>144</v>
      </c>
      <c r="AT258" s="154" t="s">
        <v>139</v>
      </c>
      <c r="AU258" s="154" t="s">
        <v>86</v>
      </c>
      <c r="AY258" s="18" t="s">
        <v>137</v>
      </c>
      <c r="BE258" s="155">
        <f>IF(N258="základní",J258,0)</f>
        <v>0</v>
      </c>
      <c r="BF258" s="155">
        <f>IF(N258="snížená",J258,0)</f>
        <v>0</v>
      </c>
      <c r="BG258" s="155">
        <f>IF(N258="zákl. přenesená",J258,0)</f>
        <v>0</v>
      </c>
      <c r="BH258" s="155">
        <f>IF(N258="sníž. přenesená",J258,0)</f>
        <v>0</v>
      </c>
      <c r="BI258" s="155">
        <f>IF(N258="nulová",J258,0)</f>
        <v>0</v>
      </c>
      <c r="BJ258" s="18" t="s">
        <v>84</v>
      </c>
      <c r="BK258" s="155">
        <f>ROUND(I258*H258,2)</f>
        <v>0</v>
      </c>
      <c r="BL258" s="18" t="s">
        <v>144</v>
      </c>
      <c r="BM258" s="154" t="s">
        <v>337</v>
      </c>
    </row>
    <row r="259" spans="1:65" s="13" customFormat="1">
      <c r="B259" s="156"/>
      <c r="D259" s="157" t="s">
        <v>157</v>
      </c>
      <c r="E259" s="158" t="s">
        <v>1</v>
      </c>
      <c r="F259" s="159" t="s">
        <v>221</v>
      </c>
      <c r="H259" s="160">
        <v>712.8</v>
      </c>
      <c r="L259" s="156"/>
      <c r="M259" s="161"/>
      <c r="N259" s="162"/>
      <c r="O259" s="162"/>
      <c r="P259" s="162"/>
      <c r="Q259" s="162"/>
      <c r="R259" s="162"/>
      <c r="S259" s="162"/>
      <c r="T259" s="163"/>
      <c r="AT259" s="158" t="s">
        <v>157</v>
      </c>
      <c r="AU259" s="158" t="s">
        <v>86</v>
      </c>
      <c r="AV259" s="13" t="s">
        <v>86</v>
      </c>
      <c r="AW259" s="13" t="s">
        <v>34</v>
      </c>
      <c r="AX259" s="13" t="s">
        <v>78</v>
      </c>
      <c r="AY259" s="158" t="s">
        <v>137</v>
      </c>
    </row>
    <row r="260" spans="1:65" s="14" customFormat="1">
      <c r="B260" s="164"/>
      <c r="D260" s="157" t="s">
        <v>157</v>
      </c>
      <c r="E260" s="165" t="s">
        <v>1</v>
      </c>
      <c r="F260" s="166" t="s">
        <v>159</v>
      </c>
      <c r="H260" s="167">
        <v>712.8</v>
      </c>
      <c r="L260" s="164"/>
      <c r="M260" s="168"/>
      <c r="N260" s="169"/>
      <c r="O260" s="169"/>
      <c r="P260" s="169"/>
      <c r="Q260" s="169"/>
      <c r="R260" s="169"/>
      <c r="S260" s="169"/>
      <c r="T260" s="170"/>
      <c r="AT260" s="165" t="s">
        <v>157</v>
      </c>
      <c r="AU260" s="165" t="s">
        <v>86</v>
      </c>
      <c r="AV260" s="14" t="s">
        <v>144</v>
      </c>
      <c r="AW260" s="14" t="s">
        <v>34</v>
      </c>
      <c r="AX260" s="14" t="s">
        <v>84</v>
      </c>
      <c r="AY260" s="165" t="s">
        <v>137</v>
      </c>
    </row>
    <row r="261" spans="1:65" s="2" customFormat="1" ht="16.5" customHeight="1">
      <c r="A261" s="31"/>
      <c r="B261" s="143"/>
      <c r="C261" s="144" t="s">
        <v>338</v>
      </c>
      <c r="D261" s="144" t="s">
        <v>139</v>
      </c>
      <c r="E261" s="145" t="s">
        <v>339</v>
      </c>
      <c r="F261" s="146" t="s">
        <v>340</v>
      </c>
      <c r="G261" s="147" t="s">
        <v>312</v>
      </c>
      <c r="H261" s="148">
        <v>1</v>
      </c>
      <c r="I261" s="149"/>
      <c r="J261" s="149">
        <f>ROUND(I261*H261,2)</f>
        <v>0</v>
      </c>
      <c r="K261" s="146" t="s">
        <v>219</v>
      </c>
      <c r="L261" s="32"/>
      <c r="M261" s="150" t="s">
        <v>1</v>
      </c>
      <c r="N261" s="151" t="s">
        <v>43</v>
      </c>
      <c r="O261" s="152">
        <v>0</v>
      </c>
      <c r="P261" s="152">
        <f>O261*H261</f>
        <v>0</v>
      </c>
      <c r="Q261" s="152">
        <v>0</v>
      </c>
      <c r="R261" s="152">
        <f>Q261*H261</f>
        <v>0</v>
      </c>
      <c r="S261" s="152">
        <v>0</v>
      </c>
      <c r="T261" s="153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54" t="s">
        <v>144</v>
      </c>
      <c r="AT261" s="154" t="s">
        <v>139</v>
      </c>
      <c r="AU261" s="154" t="s">
        <v>86</v>
      </c>
      <c r="AY261" s="18" t="s">
        <v>137</v>
      </c>
      <c r="BE261" s="155">
        <f>IF(N261="základní",J261,0)</f>
        <v>0</v>
      </c>
      <c r="BF261" s="155">
        <f>IF(N261="snížená",J261,0)</f>
        <v>0</v>
      </c>
      <c r="BG261" s="155">
        <f>IF(N261="zákl. přenesená",J261,0)</f>
        <v>0</v>
      </c>
      <c r="BH261" s="155">
        <f>IF(N261="sníž. přenesená",J261,0)</f>
        <v>0</v>
      </c>
      <c r="BI261" s="155">
        <f>IF(N261="nulová",J261,0)</f>
        <v>0</v>
      </c>
      <c r="BJ261" s="18" t="s">
        <v>84</v>
      </c>
      <c r="BK261" s="155">
        <f>ROUND(I261*H261,2)</f>
        <v>0</v>
      </c>
      <c r="BL261" s="18" t="s">
        <v>144</v>
      </c>
      <c r="BM261" s="154" t="s">
        <v>341</v>
      </c>
    </row>
    <row r="262" spans="1:65" s="2" customFormat="1" ht="19.5">
      <c r="A262" s="31"/>
      <c r="B262" s="32"/>
      <c r="C262" s="31"/>
      <c r="D262" s="157" t="s">
        <v>180</v>
      </c>
      <c r="E262" s="31"/>
      <c r="F262" s="171" t="s">
        <v>342</v>
      </c>
      <c r="G262" s="31"/>
      <c r="H262" s="31"/>
      <c r="I262" s="31"/>
      <c r="J262" s="31"/>
      <c r="K262" s="31"/>
      <c r="L262" s="32"/>
      <c r="M262" s="172"/>
      <c r="N262" s="173"/>
      <c r="O262" s="57"/>
      <c r="P262" s="57"/>
      <c r="Q262" s="57"/>
      <c r="R262" s="57"/>
      <c r="S262" s="57"/>
      <c r="T262" s="58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8" t="s">
        <v>180</v>
      </c>
      <c r="AU262" s="18" t="s">
        <v>86</v>
      </c>
    </row>
    <row r="263" spans="1:65" s="2" customFormat="1" ht="16.5" customHeight="1">
      <c r="A263" s="31"/>
      <c r="B263" s="143"/>
      <c r="C263" s="144" t="s">
        <v>343</v>
      </c>
      <c r="D263" s="144" t="s">
        <v>139</v>
      </c>
      <c r="E263" s="145" t="s">
        <v>344</v>
      </c>
      <c r="F263" s="146" t="s">
        <v>345</v>
      </c>
      <c r="G263" s="147" t="s">
        <v>152</v>
      </c>
      <c r="H263" s="148">
        <v>85</v>
      </c>
      <c r="I263" s="149"/>
      <c r="J263" s="149">
        <f>ROUND(I263*H263,2)</f>
        <v>0</v>
      </c>
      <c r="K263" s="146" t="s">
        <v>219</v>
      </c>
      <c r="L263" s="32"/>
      <c r="M263" s="150" t="s">
        <v>1</v>
      </c>
      <c r="N263" s="151" t="s">
        <v>43</v>
      </c>
      <c r="O263" s="152">
        <v>0</v>
      </c>
      <c r="P263" s="152">
        <f>O263*H263</f>
        <v>0</v>
      </c>
      <c r="Q263" s="152">
        <v>0</v>
      </c>
      <c r="R263" s="152">
        <f>Q263*H263</f>
        <v>0</v>
      </c>
      <c r="S263" s="152">
        <v>0</v>
      </c>
      <c r="T263" s="153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54" t="s">
        <v>144</v>
      </c>
      <c r="AT263" s="154" t="s">
        <v>139</v>
      </c>
      <c r="AU263" s="154" t="s">
        <v>86</v>
      </c>
      <c r="AY263" s="18" t="s">
        <v>137</v>
      </c>
      <c r="BE263" s="155">
        <f>IF(N263="základní",J263,0)</f>
        <v>0</v>
      </c>
      <c r="BF263" s="155">
        <f>IF(N263="snížená",J263,0)</f>
        <v>0</v>
      </c>
      <c r="BG263" s="155">
        <f>IF(N263="zákl. přenesená",J263,0)</f>
        <v>0</v>
      </c>
      <c r="BH263" s="155">
        <f>IF(N263="sníž. přenesená",J263,0)</f>
        <v>0</v>
      </c>
      <c r="BI263" s="155">
        <f>IF(N263="nulová",J263,0)</f>
        <v>0</v>
      </c>
      <c r="BJ263" s="18" t="s">
        <v>84</v>
      </c>
      <c r="BK263" s="155">
        <f>ROUND(I263*H263,2)</f>
        <v>0</v>
      </c>
      <c r="BL263" s="18" t="s">
        <v>144</v>
      </c>
      <c r="BM263" s="154" t="s">
        <v>346</v>
      </c>
    </row>
    <row r="264" spans="1:65" s="2" customFormat="1" ht="29.25">
      <c r="A264" s="31"/>
      <c r="B264" s="32"/>
      <c r="C264" s="31"/>
      <c r="D264" s="157" t="s">
        <v>180</v>
      </c>
      <c r="E264" s="31"/>
      <c r="F264" s="171" t="s">
        <v>347</v>
      </c>
      <c r="G264" s="31"/>
      <c r="H264" s="31"/>
      <c r="I264" s="31"/>
      <c r="J264" s="31"/>
      <c r="K264" s="31"/>
      <c r="L264" s="32"/>
      <c r="M264" s="172"/>
      <c r="N264" s="173"/>
      <c r="O264" s="57"/>
      <c r="P264" s="57"/>
      <c r="Q264" s="57"/>
      <c r="R264" s="57"/>
      <c r="S264" s="57"/>
      <c r="T264" s="58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8" t="s">
        <v>180</v>
      </c>
      <c r="AU264" s="18" t="s">
        <v>86</v>
      </c>
    </row>
    <row r="265" spans="1:65" s="12" customFormat="1" ht="22.9" customHeight="1">
      <c r="B265" s="131"/>
      <c r="D265" s="132" t="s">
        <v>77</v>
      </c>
      <c r="E265" s="141" t="s">
        <v>348</v>
      </c>
      <c r="F265" s="141" t="s">
        <v>349</v>
      </c>
      <c r="J265" s="142">
        <f>BK265</f>
        <v>0</v>
      </c>
      <c r="L265" s="131"/>
      <c r="M265" s="135"/>
      <c r="N265" s="136"/>
      <c r="O265" s="136"/>
      <c r="P265" s="137">
        <f>SUM(P266:P271)</f>
        <v>863.73613900000009</v>
      </c>
      <c r="Q265" s="136"/>
      <c r="R265" s="137">
        <f>SUM(R266:R271)</f>
        <v>0</v>
      </c>
      <c r="S265" s="136"/>
      <c r="T265" s="138">
        <f>SUM(T266:T271)</f>
        <v>0</v>
      </c>
      <c r="AR265" s="132" t="s">
        <v>84</v>
      </c>
      <c r="AT265" s="139" t="s">
        <v>77</v>
      </c>
      <c r="AU265" s="139" t="s">
        <v>84</v>
      </c>
      <c r="AY265" s="132" t="s">
        <v>137</v>
      </c>
      <c r="BK265" s="140">
        <f>SUM(BK266:BK271)</f>
        <v>0</v>
      </c>
    </row>
    <row r="266" spans="1:65" s="2" customFormat="1" ht="16.5" customHeight="1">
      <c r="A266" s="31"/>
      <c r="B266" s="143"/>
      <c r="C266" s="144" t="s">
        <v>350</v>
      </c>
      <c r="D266" s="144" t="s">
        <v>139</v>
      </c>
      <c r="E266" s="145" t="s">
        <v>351</v>
      </c>
      <c r="F266" s="146" t="s">
        <v>352</v>
      </c>
      <c r="G266" s="147" t="s">
        <v>204</v>
      </c>
      <c r="H266" s="148">
        <v>1000.853</v>
      </c>
      <c r="I266" s="149"/>
      <c r="J266" s="149">
        <f>ROUND(I266*H266,2)</f>
        <v>0</v>
      </c>
      <c r="K266" s="146" t="s">
        <v>219</v>
      </c>
      <c r="L266" s="32"/>
      <c r="M266" s="150" t="s">
        <v>1</v>
      </c>
      <c r="N266" s="151" t="s">
        <v>43</v>
      </c>
      <c r="O266" s="152">
        <v>0</v>
      </c>
      <c r="P266" s="152">
        <f>O266*H266</f>
        <v>0</v>
      </c>
      <c r="Q266" s="152">
        <v>0</v>
      </c>
      <c r="R266" s="152">
        <f>Q266*H266</f>
        <v>0</v>
      </c>
      <c r="S266" s="152">
        <v>0</v>
      </c>
      <c r="T266" s="153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54" t="s">
        <v>144</v>
      </c>
      <c r="AT266" s="154" t="s">
        <v>139</v>
      </c>
      <c r="AU266" s="154" t="s">
        <v>86</v>
      </c>
      <c r="AY266" s="18" t="s">
        <v>137</v>
      </c>
      <c r="BE266" s="155">
        <f>IF(N266="základní",J266,0)</f>
        <v>0</v>
      </c>
      <c r="BF266" s="155">
        <f>IF(N266="snížená",J266,0)</f>
        <v>0</v>
      </c>
      <c r="BG266" s="155">
        <f>IF(N266="zákl. přenesená",J266,0)</f>
        <v>0</v>
      </c>
      <c r="BH266" s="155">
        <f>IF(N266="sníž. přenesená",J266,0)</f>
        <v>0</v>
      </c>
      <c r="BI266" s="155">
        <f>IF(N266="nulová",J266,0)</f>
        <v>0</v>
      </c>
      <c r="BJ266" s="18" t="s">
        <v>84</v>
      </c>
      <c r="BK266" s="155">
        <f>ROUND(I266*H266,2)</f>
        <v>0</v>
      </c>
      <c r="BL266" s="18" t="s">
        <v>144</v>
      </c>
      <c r="BM266" s="154" t="s">
        <v>353</v>
      </c>
    </row>
    <row r="267" spans="1:65" s="2" customFormat="1" ht="29.25">
      <c r="A267" s="31"/>
      <c r="B267" s="32"/>
      <c r="C267" s="31"/>
      <c r="D267" s="157" t="s">
        <v>180</v>
      </c>
      <c r="E267" s="31"/>
      <c r="F267" s="171" t="s">
        <v>354</v>
      </c>
      <c r="G267" s="31"/>
      <c r="H267" s="31"/>
      <c r="I267" s="31"/>
      <c r="J267" s="31"/>
      <c r="K267" s="31"/>
      <c r="L267" s="32"/>
      <c r="M267" s="172"/>
      <c r="N267" s="173"/>
      <c r="O267" s="57"/>
      <c r="P267" s="57"/>
      <c r="Q267" s="57"/>
      <c r="R267" s="57"/>
      <c r="S267" s="57"/>
      <c r="T267" s="58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8" t="s">
        <v>180</v>
      </c>
      <c r="AU267" s="18" t="s">
        <v>86</v>
      </c>
    </row>
    <row r="268" spans="1:65" s="2" customFormat="1" ht="16.5" customHeight="1">
      <c r="A268" s="31"/>
      <c r="B268" s="143"/>
      <c r="C268" s="144" t="s">
        <v>355</v>
      </c>
      <c r="D268" s="144" t="s">
        <v>139</v>
      </c>
      <c r="E268" s="145" t="s">
        <v>356</v>
      </c>
      <c r="F268" s="146" t="s">
        <v>357</v>
      </c>
      <c r="G268" s="147" t="s">
        <v>204</v>
      </c>
      <c r="H268" s="148">
        <v>1000.853</v>
      </c>
      <c r="I268" s="149"/>
      <c r="J268" s="149">
        <f>ROUND(I268*H268,2)</f>
        <v>0</v>
      </c>
      <c r="K268" s="146" t="s">
        <v>143</v>
      </c>
      <c r="L268" s="32"/>
      <c r="M268" s="150" t="s">
        <v>1</v>
      </c>
      <c r="N268" s="151" t="s">
        <v>43</v>
      </c>
      <c r="O268" s="152">
        <v>0.246</v>
      </c>
      <c r="P268" s="152">
        <f>O268*H268</f>
        <v>246.20983799999999</v>
      </c>
      <c r="Q268" s="152">
        <v>0</v>
      </c>
      <c r="R268" s="152">
        <f>Q268*H268</f>
        <v>0</v>
      </c>
      <c r="S268" s="152">
        <v>0</v>
      </c>
      <c r="T268" s="153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54" t="s">
        <v>144</v>
      </c>
      <c r="AT268" s="154" t="s">
        <v>139</v>
      </c>
      <c r="AU268" s="154" t="s">
        <v>86</v>
      </c>
      <c r="AY268" s="18" t="s">
        <v>137</v>
      </c>
      <c r="BE268" s="155">
        <f>IF(N268="základní",J268,0)</f>
        <v>0</v>
      </c>
      <c r="BF268" s="155">
        <f>IF(N268="snížená",J268,0)</f>
        <v>0</v>
      </c>
      <c r="BG268" s="155">
        <f>IF(N268="zákl. přenesená",J268,0)</f>
        <v>0</v>
      </c>
      <c r="BH268" s="155">
        <f>IF(N268="sníž. přenesená",J268,0)</f>
        <v>0</v>
      </c>
      <c r="BI268" s="155">
        <f>IF(N268="nulová",J268,0)</f>
        <v>0</v>
      </c>
      <c r="BJ268" s="18" t="s">
        <v>84</v>
      </c>
      <c r="BK268" s="155">
        <f>ROUND(I268*H268,2)</f>
        <v>0</v>
      </c>
      <c r="BL268" s="18" t="s">
        <v>144</v>
      </c>
      <c r="BM268" s="154" t="s">
        <v>358</v>
      </c>
    </row>
    <row r="269" spans="1:65" s="2" customFormat="1" ht="16.5" customHeight="1">
      <c r="A269" s="31"/>
      <c r="B269" s="143"/>
      <c r="C269" s="144" t="s">
        <v>359</v>
      </c>
      <c r="D269" s="144" t="s">
        <v>139</v>
      </c>
      <c r="E269" s="145" t="s">
        <v>360</v>
      </c>
      <c r="F269" s="146" t="s">
        <v>361</v>
      </c>
      <c r="G269" s="147" t="s">
        <v>204</v>
      </c>
      <c r="H269" s="148">
        <v>20017.060000000001</v>
      </c>
      <c r="I269" s="149"/>
      <c r="J269" s="149">
        <f>ROUND(I269*H269,2)</f>
        <v>0</v>
      </c>
      <c r="K269" s="146" t="s">
        <v>143</v>
      </c>
      <c r="L269" s="32"/>
      <c r="M269" s="150" t="s">
        <v>1</v>
      </c>
      <c r="N269" s="151" t="s">
        <v>43</v>
      </c>
      <c r="O269" s="152">
        <v>1.7000000000000001E-2</v>
      </c>
      <c r="P269" s="152">
        <f>O269*H269</f>
        <v>340.29002000000003</v>
      </c>
      <c r="Q269" s="152">
        <v>0</v>
      </c>
      <c r="R269" s="152">
        <f>Q269*H269</f>
        <v>0</v>
      </c>
      <c r="S269" s="152">
        <v>0</v>
      </c>
      <c r="T269" s="153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54" t="s">
        <v>144</v>
      </c>
      <c r="AT269" s="154" t="s">
        <v>139</v>
      </c>
      <c r="AU269" s="154" t="s">
        <v>86</v>
      </c>
      <c r="AY269" s="18" t="s">
        <v>137</v>
      </c>
      <c r="BE269" s="155">
        <f>IF(N269="základní",J269,0)</f>
        <v>0</v>
      </c>
      <c r="BF269" s="155">
        <f>IF(N269="snížená",J269,0)</f>
        <v>0</v>
      </c>
      <c r="BG269" s="155">
        <f>IF(N269="zákl. přenesená",J269,0)</f>
        <v>0</v>
      </c>
      <c r="BH269" s="155">
        <f>IF(N269="sníž. přenesená",J269,0)</f>
        <v>0</v>
      </c>
      <c r="BI269" s="155">
        <f>IF(N269="nulová",J269,0)</f>
        <v>0</v>
      </c>
      <c r="BJ269" s="18" t="s">
        <v>84</v>
      </c>
      <c r="BK269" s="155">
        <f>ROUND(I269*H269,2)</f>
        <v>0</v>
      </c>
      <c r="BL269" s="18" t="s">
        <v>144</v>
      </c>
      <c r="BM269" s="154" t="s">
        <v>362</v>
      </c>
    </row>
    <row r="270" spans="1:65" s="13" customFormat="1">
      <c r="B270" s="156"/>
      <c r="D270" s="157" t="s">
        <v>157</v>
      </c>
      <c r="F270" s="159" t="s">
        <v>363</v>
      </c>
      <c r="H270" s="160">
        <v>20017.060000000001</v>
      </c>
      <c r="L270" s="156"/>
      <c r="M270" s="161"/>
      <c r="N270" s="162"/>
      <c r="O270" s="162"/>
      <c r="P270" s="162"/>
      <c r="Q270" s="162"/>
      <c r="R270" s="162"/>
      <c r="S270" s="162"/>
      <c r="T270" s="163"/>
      <c r="AT270" s="158" t="s">
        <v>157</v>
      </c>
      <c r="AU270" s="158" t="s">
        <v>86</v>
      </c>
      <c r="AV270" s="13" t="s">
        <v>86</v>
      </c>
      <c r="AW270" s="13" t="s">
        <v>3</v>
      </c>
      <c r="AX270" s="13" t="s">
        <v>84</v>
      </c>
      <c r="AY270" s="158" t="s">
        <v>137</v>
      </c>
    </row>
    <row r="271" spans="1:65" s="2" customFormat="1" ht="16.5" customHeight="1">
      <c r="A271" s="31"/>
      <c r="B271" s="143"/>
      <c r="C271" s="144" t="s">
        <v>364</v>
      </c>
      <c r="D271" s="144" t="s">
        <v>139</v>
      </c>
      <c r="E271" s="145" t="s">
        <v>365</v>
      </c>
      <c r="F271" s="146" t="s">
        <v>366</v>
      </c>
      <c r="G271" s="147" t="s">
        <v>204</v>
      </c>
      <c r="H271" s="148">
        <v>1000.853</v>
      </c>
      <c r="I271" s="149"/>
      <c r="J271" s="149">
        <f>ROUND(I271*H271,2)</f>
        <v>0</v>
      </c>
      <c r="K271" s="146" t="s">
        <v>143</v>
      </c>
      <c r="L271" s="32"/>
      <c r="M271" s="150" t="s">
        <v>1</v>
      </c>
      <c r="N271" s="151" t="s">
        <v>43</v>
      </c>
      <c r="O271" s="152">
        <v>0.27700000000000002</v>
      </c>
      <c r="P271" s="152">
        <f>O271*H271</f>
        <v>277.23628100000002</v>
      </c>
      <c r="Q271" s="152">
        <v>0</v>
      </c>
      <c r="R271" s="152">
        <f>Q271*H271</f>
        <v>0</v>
      </c>
      <c r="S271" s="152">
        <v>0</v>
      </c>
      <c r="T271" s="153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54" t="s">
        <v>144</v>
      </c>
      <c r="AT271" s="154" t="s">
        <v>139</v>
      </c>
      <c r="AU271" s="154" t="s">
        <v>86</v>
      </c>
      <c r="AY271" s="18" t="s">
        <v>137</v>
      </c>
      <c r="BE271" s="155">
        <f>IF(N271="základní",J271,0)</f>
        <v>0</v>
      </c>
      <c r="BF271" s="155">
        <f>IF(N271="snížená",J271,0)</f>
        <v>0</v>
      </c>
      <c r="BG271" s="155">
        <f>IF(N271="zákl. přenesená",J271,0)</f>
        <v>0</v>
      </c>
      <c r="BH271" s="155">
        <f>IF(N271="sníž. přenesená",J271,0)</f>
        <v>0</v>
      </c>
      <c r="BI271" s="155">
        <f>IF(N271="nulová",J271,0)</f>
        <v>0</v>
      </c>
      <c r="BJ271" s="18" t="s">
        <v>84</v>
      </c>
      <c r="BK271" s="155">
        <f>ROUND(I271*H271,2)</f>
        <v>0</v>
      </c>
      <c r="BL271" s="18" t="s">
        <v>144</v>
      </c>
      <c r="BM271" s="154" t="s">
        <v>367</v>
      </c>
    </row>
    <row r="272" spans="1:65" s="12" customFormat="1" ht="22.9" customHeight="1">
      <c r="B272" s="131"/>
      <c r="D272" s="132" t="s">
        <v>77</v>
      </c>
      <c r="E272" s="141" t="s">
        <v>368</v>
      </c>
      <c r="F272" s="141" t="s">
        <v>369</v>
      </c>
      <c r="J272" s="142">
        <f>BK272</f>
        <v>0</v>
      </c>
      <c r="L272" s="131"/>
      <c r="M272" s="135"/>
      <c r="N272" s="136"/>
      <c r="O272" s="136"/>
      <c r="P272" s="137">
        <f>P273</f>
        <v>53.627375999999998</v>
      </c>
      <c r="Q272" s="136"/>
      <c r="R272" s="137">
        <f>R273</f>
        <v>0</v>
      </c>
      <c r="S272" s="136"/>
      <c r="T272" s="138">
        <f>T273</f>
        <v>0</v>
      </c>
      <c r="AR272" s="132" t="s">
        <v>84</v>
      </c>
      <c r="AT272" s="139" t="s">
        <v>77</v>
      </c>
      <c r="AU272" s="139" t="s">
        <v>84</v>
      </c>
      <c r="AY272" s="132" t="s">
        <v>137</v>
      </c>
      <c r="BK272" s="140">
        <f>BK273</f>
        <v>0</v>
      </c>
    </row>
    <row r="273" spans="1:65" s="2" customFormat="1" ht="16.5" customHeight="1">
      <c r="A273" s="31"/>
      <c r="B273" s="143"/>
      <c r="C273" s="144" t="s">
        <v>370</v>
      </c>
      <c r="D273" s="144" t="s">
        <v>139</v>
      </c>
      <c r="E273" s="145" t="s">
        <v>371</v>
      </c>
      <c r="F273" s="146" t="s">
        <v>372</v>
      </c>
      <c r="G273" s="147" t="s">
        <v>204</v>
      </c>
      <c r="H273" s="148">
        <v>812.53599999999994</v>
      </c>
      <c r="I273" s="149"/>
      <c r="J273" s="149">
        <f>ROUND(I273*H273,2)</f>
        <v>0</v>
      </c>
      <c r="K273" s="146" t="s">
        <v>143</v>
      </c>
      <c r="L273" s="32"/>
      <c r="M273" s="150" t="s">
        <v>1</v>
      </c>
      <c r="N273" s="151" t="s">
        <v>43</v>
      </c>
      <c r="O273" s="152">
        <v>6.6000000000000003E-2</v>
      </c>
      <c r="P273" s="152">
        <f>O273*H273</f>
        <v>53.627375999999998</v>
      </c>
      <c r="Q273" s="152">
        <v>0</v>
      </c>
      <c r="R273" s="152">
        <f>Q273*H273</f>
        <v>0</v>
      </c>
      <c r="S273" s="152">
        <v>0</v>
      </c>
      <c r="T273" s="153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54" t="s">
        <v>144</v>
      </c>
      <c r="AT273" s="154" t="s">
        <v>139</v>
      </c>
      <c r="AU273" s="154" t="s">
        <v>86</v>
      </c>
      <c r="AY273" s="18" t="s">
        <v>137</v>
      </c>
      <c r="BE273" s="155">
        <f>IF(N273="základní",J273,0)</f>
        <v>0</v>
      </c>
      <c r="BF273" s="155">
        <f>IF(N273="snížená",J273,0)</f>
        <v>0</v>
      </c>
      <c r="BG273" s="155">
        <f>IF(N273="zákl. přenesená",J273,0)</f>
        <v>0</v>
      </c>
      <c r="BH273" s="155">
        <f>IF(N273="sníž. přenesená",J273,0)</f>
        <v>0</v>
      </c>
      <c r="BI273" s="155">
        <f>IF(N273="nulová",J273,0)</f>
        <v>0</v>
      </c>
      <c r="BJ273" s="18" t="s">
        <v>84</v>
      </c>
      <c r="BK273" s="155">
        <f>ROUND(I273*H273,2)</f>
        <v>0</v>
      </c>
      <c r="BL273" s="18" t="s">
        <v>144</v>
      </c>
      <c r="BM273" s="154" t="s">
        <v>373</v>
      </c>
    </row>
    <row r="274" spans="1:65" s="12" customFormat="1" ht="25.9" customHeight="1">
      <c r="B274" s="131"/>
      <c r="D274" s="132" t="s">
        <v>77</v>
      </c>
      <c r="E274" s="133" t="s">
        <v>374</v>
      </c>
      <c r="F274" s="133" t="s">
        <v>375</v>
      </c>
      <c r="J274" s="134">
        <f>BK274</f>
        <v>0</v>
      </c>
      <c r="L274" s="131"/>
      <c r="M274" s="135"/>
      <c r="N274" s="136"/>
      <c r="O274" s="136"/>
      <c r="P274" s="137">
        <f>P275+P283</f>
        <v>0</v>
      </c>
      <c r="Q274" s="136"/>
      <c r="R274" s="137">
        <f>R275+R283</f>
        <v>1.7418</v>
      </c>
      <c r="S274" s="136"/>
      <c r="T274" s="138">
        <f>T275+T283</f>
        <v>0</v>
      </c>
      <c r="AR274" s="132" t="s">
        <v>86</v>
      </c>
      <c r="AT274" s="139" t="s">
        <v>77</v>
      </c>
      <c r="AU274" s="139" t="s">
        <v>78</v>
      </c>
      <c r="AY274" s="132" t="s">
        <v>137</v>
      </c>
      <c r="BK274" s="140">
        <f>BK275+BK283</f>
        <v>0</v>
      </c>
    </row>
    <row r="275" spans="1:65" s="12" customFormat="1" ht="22.9" customHeight="1">
      <c r="B275" s="131"/>
      <c r="D275" s="132" t="s">
        <v>77</v>
      </c>
      <c r="E275" s="141" t="s">
        <v>376</v>
      </c>
      <c r="F275" s="141" t="s">
        <v>377</v>
      </c>
      <c r="J275" s="142">
        <f>BK275</f>
        <v>0</v>
      </c>
      <c r="L275" s="131"/>
      <c r="M275" s="135"/>
      <c r="N275" s="136"/>
      <c r="O275" s="136"/>
      <c r="P275" s="137">
        <f>SUM(P276:P282)</f>
        <v>0</v>
      </c>
      <c r="Q275" s="136"/>
      <c r="R275" s="137">
        <f>SUM(R276:R282)</f>
        <v>0</v>
      </c>
      <c r="S275" s="136"/>
      <c r="T275" s="138">
        <f>SUM(T276:T282)</f>
        <v>0</v>
      </c>
      <c r="AR275" s="132" t="s">
        <v>86</v>
      </c>
      <c r="AT275" s="139" t="s">
        <v>77</v>
      </c>
      <c r="AU275" s="139" t="s">
        <v>84</v>
      </c>
      <c r="AY275" s="132" t="s">
        <v>137</v>
      </c>
      <c r="BK275" s="140">
        <f>SUM(BK276:BK282)</f>
        <v>0</v>
      </c>
    </row>
    <row r="276" spans="1:65" s="2" customFormat="1" ht="16.5" customHeight="1">
      <c r="A276" s="31"/>
      <c r="B276" s="143"/>
      <c r="C276" s="144" t="s">
        <v>378</v>
      </c>
      <c r="D276" s="144" t="s">
        <v>139</v>
      </c>
      <c r="E276" s="145" t="s">
        <v>379</v>
      </c>
      <c r="F276" s="146" t="s">
        <v>380</v>
      </c>
      <c r="G276" s="147" t="s">
        <v>163</v>
      </c>
      <c r="H276" s="148">
        <v>3.02</v>
      </c>
      <c r="I276" s="149"/>
      <c r="J276" s="149">
        <f>ROUND(I276*H276,2)</f>
        <v>0</v>
      </c>
      <c r="K276" s="146" t="s">
        <v>219</v>
      </c>
      <c r="L276" s="32"/>
      <c r="M276" s="150" t="s">
        <v>1</v>
      </c>
      <c r="N276" s="151" t="s">
        <v>43</v>
      </c>
      <c r="O276" s="152">
        <v>0</v>
      </c>
      <c r="P276" s="152">
        <f>O276*H276</f>
        <v>0</v>
      </c>
      <c r="Q276" s="152">
        <v>0</v>
      </c>
      <c r="R276" s="152">
        <f>Q276*H276</f>
        <v>0</v>
      </c>
      <c r="S276" s="152">
        <v>0</v>
      </c>
      <c r="T276" s="153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54" t="s">
        <v>238</v>
      </c>
      <c r="AT276" s="154" t="s">
        <v>139</v>
      </c>
      <c r="AU276" s="154" t="s">
        <v>86</v>
      </c>
      <c r="AY276" s="18" t="s">
        <v>137</v>
      </c>
      <c r="BE276" s="155">
        <f>IF(N276="základní",J276,0)</f>
        <v>0</v>
      </c>
      <c r="BF276" s="155">
        <f>IF(N276="snížená",J276,0)</f>
        <v>0</v>
      </c>
      <c r="BG276" s="155">
        <f>IF(N276="zákl. přenesená",J276,0)</f>
        <v>0</v>
      </c>
      <c r="BH276" s="155">
        <f>IF(N276="sníž. přenesená",J276,0)</f>
        <v>0</v>
      </c>
      <c r="BI276" s="155">
        <f>IF(N276="nulová",J276,0)</f>
        <v>0</v>
      </c>
      <c r="BJ276" s="18" t="s">
        <v>84</v>
      </c>
      <c r="BK276" s="155">
        <f>ROUND(I276*H276,2)</f>
        <v>0</v>
      </c>
      <c r="BL276" s="18" t="s">
        <v>238</v>
      </c>
      <c r="BM276" s="154" t="s">
        <v>381</v>
      </c>
    </row>
    <row r="277" spans="1:65" s="2" customFormat="1" ht="107.25">
      <c r="A277" s="31"/>
      <c r="B277" s="32"/>
      <c r="C277" s="31"/>
      <c r="D277" s="157" t="s">
        <v>180</v>
      </c>
      <c r="E277" s="31"/>
      <c r="F277" s="171" t="s">
        <v>382</v>
      </c>
      <c r="G277" s="31"/>
      <c r="H277" s="31"/>
      <c r="I277" s="31"/>
      <c r="J277" s="31"/>
      <c r="K277" s="31"/>
      <c r="L277" s="32"/>
      <c r="M277" s="172"/>
      <c r="N277" s="173"/>
      <c r="O277" s="57"/>
      <c r="P277" s="57"/>
      <c r="Q277" s="57"/>
      <c r="R277" s="57"/>
      <c r="S277" s="57"/>
      <c r="T277" s="58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8" t="s">
        <v>180</v>
      </c>
      <c r="AU277" s="18" t="s">
        <v>86</v>
      </c>
    </row>
    <row r="278" spans="1:65" s="16" customFormat="1">
      <c r="B278" s="181"/>
      <c r="D278" s="157" t="s">
        <v>157</v>
      </c>
      <c r="E278" s="182" t="s">
        <v>1</v>
      </c>
      <c r="F278" s="183" t="s">
        <v>383</v>
      </c>
      <c r="H278" s="182" t="s">
        <v>1</v>
      </c>
      <c r="L278" s="181"/>
      <c r="M278" s="184"/>
      <c r="N278" s="185"/>
      <c r="O278" s="185"/>
      <c r="P278" s="185"/>
      <c r="Q278" s="185"/>
      <c r="R278" s="185"/>
      <c r="S278" s="185"/>
      <c r="T278" s="186"/>
      <c r="AT278" s="182" t="s">
        <v>157</v>
      </c>
      <c r="AU278" s="182" t="s">
        <v>86</v>
      </c>
      <c r="AV278" s="16" t="s">
        <v>84</v>
      </c>
      <c r="AW278" s="16" t="s">
        <v>34</v>
      </c>
      <c r="AX278" s="16" t="s">
        <v>78</v>
      </c>
      <c r="AY278" s="182" t="s">
        <v>137</v>
      </c>
    </row>
    <row r="279" spans="1:65" s="13" customFormat="1">
      <c r="B279" s="156"/>
      <c r="D279" s="157" t="s">
        <v>157</v>
      </c>
      <c r="E279" s="158" t="s">
        <v>1</v>
      </c>
      <c r="F279" s="159" t="s">
        <v>384</v>
      </c>
      <c r="H279" s="160">
        <v>1.21</v>
      </c>
      <c r="L279" s="156"/>
      <c r="M279" s="161"/>
      <c r="N279" s="162"/>
      <c r="O279" s="162"/>
      <c r="P279" s="162"/>
      <c r="Q279" s="162"/>
      <c r="R279" s="162"/>
      <c r="S279" s="162"/>
      <c r="T279" s="163"/>
      <c r="AT279" s="158" t="s">
        <v>157</v>
      </c>
      <c r="AU279" s="158" t="s">
        <v>86</v>
      </c>
      <c r="AV279" s="13" t="s">
        <v>86</v>
      </c>
      <c r="AW279" s="13" t="s">
        <v>34</v>
      </c>
      <c r="AX279" s="13" t="s">
        <v>78</v>
      </c>
      <c r="AY279" s="158" t="s">
        <v>137</v>
      </c>
    </row>
    <row r="280" spans="1:65" s="13" customFormat="1">
      <c r="B280" s="156"/>
      <c r="D280" s="157" t="s">
        <v>157</v>
      </c>
      <c r="E280" s="158" t="s">
        <v>1</v>
      </c>
      <c r="F280" s="159" t="s">
        <v>385</v>
      </c>
      <c r="H280" s="160">
        <v>0.94</v>
      </c>
      <c r="L280" s="156"/>
      <c r="M280" s="161"/>
      <c r="N280" s="162"/>
      <c r="O280" s="162"/>
      <c r="P280" s="162"/>
      <c r="Q280" s="162"/>
      <c r="R280" s="162"/>
      <c r="S280" s="162"/>
      <c r="T280" s="163"/>
      <c r="AT280" s="158" t="s">
        <v>157</v>
      </c>
      <c r="AU280" s="158" t="s">
        <v>86</v>
      </c>
      <c r="AV280" s="13" t="s">
        <v>86</v>
      </c>
      <c r="AW280" s="13" t="s">
        <v>34</v>
      </c>
      <c r="AX280" s="13" t="s">
        <v>78</v>
      </c>
      <c r="AY280" s="158" t="s">
        <v>137</v>
      </c>
    </row>
    <row r="281" spans="1:65" s="13" customFormat="1">
      <c r="B281" s="156"/>
      <c r="D281" s="157" t="s">
        <v>157</v>
      </c>
      <c r="E281" s="158" t="s">
        <v>1</v>
      </c>
      <c r="F281" s="159" t="s">
        <v>386</v>
      </c>
      <c r="H281" s="160">
        <v>0.87</v>
      </c>
      <c r="L281" s="156"/>
      <c r="M281" s="161"/>
      <c r="N281" s="162"/>
      <c r="O281" s="162"/>
      <c r="P281" s="162"/>
      <c r="Q281" s="162"/>
      <c r="R281" s="162"/>
      <c r="S281" s="162"/>
      <c r="T281" s="163"/>
      <c r="AT281" s="158" t="s">
        <v>157</v>
      </c>
      <c r="AU281" s="158" t="s">
        <v>86</v>
      </c>
      <c r="AV281" s="13" t="s">
        <v>86</v>
      </c>
      <c r="AW281" s="13" t="s">
        <v>34</v>
      </c>
      <c r="AX281" s="13" t="s">
        <v>78</v>
      </c>
      <c r="AY281" s="158" t="s">
        <v>137</v>
      </c>
    </row>
    <row r="282" spans="1:65" s="14" customFormat="1">
      <c r="B282" s="164"/>
      <c r="D282" s="157" t="s">
        <v>157</v>
      </c>
      <c r="E282" s="165" t="s">
        <v>1</v>
      </c>
      <c r="F282" s="166" t="s">
        <v>159</v>
      </c>
      <c r="H282" s="167">
        <v>3.02</v>
      </c>
      <c r="L282" s="164"/>
      <c r="M282" s="168"/>
      <c r="N282" s="169"/>
      <c r="O282" s="169"/>
      <c r="P282" s="169"/>
      <c r="Q282" s="169"/>
      <c r="R282" s="169"/>
      <c r="S282" s="169"/>
      <c r="T282" s="170"/>
      <c r="AT282" s="165" t="s">
        <v>157</v>
      </c>
      <c r="AU282" s="165" t="s">
        <v>86</v>
      </c>
      <c r="AV282" s="14" t="s">
        <v>144</v>
      </c>
      <c r="AW282" s="14" t="s">
        <v>34</v>
      </c>
      <c r="AX282" s="14" t="s">
        <v>84</v>
      </c>
      <c r="AY282" s="165" t="s">
        <v>137</v>
      </c>
    </row>
    <row r="283" spans="1:65" s="12" customFormat="1" ht="22.9" customHeight="1">
      <c r="B283" s="131"/>
      <c r="D283" s="132" t="s">
        <v>77</v>
      </c>
      <c r="E283" s="141" t="s">
        <v>387</v>
      </c>
      <c r="F283" s="141" t="s">
        <v>388</v>
      </c>
      <c r="J283" s="142">
        <f>BK283</f>
        <v>0</v>
      </c>
      <c r="L283" s="131"/>
      <c r="M283" s="135"/>
      <c r="N283" s="136"/>
      <c r="O283" s="136"/>
      <c r="P283" s="137">
        <f>SUM(P284:P292)</f>
        <v>0</v>
      </c>
      <c r="Q283" s="136"/>
      <c r="R283" s="137">
        <f>SUM(R284:R292)</f>
        <v>1.7418</v>
      </c>
      <c r="S283" s="136"/>
      <c r="T283" s="138">
        <f>SUM(T284:T292)</f>
        <v>0</v>
      </c>
      <c r="AR283" s="132" t="s">
        <v>86</v>
      </c>
      <c r="AT283" s="139" t="s">
        <v>77</v>
      </c>
      <c r="AU283" s="139" t="s">
        <v>84</v>
      </c>
      <c r="AY283" s="132" t="s">
        <v>137</v>
      </c>
      <c r="BK283" s="140">
        <f>SUM(BK284:BK292)</f>
        <v>0</v>
      </c>
    </row>
    <row r="284" spans="1:65" s="2" customFormat="1" ht="16.5" customHeight="1">
      <c r="A284" s="31"/>
      <c r="B284" s="143"/>
      <c r="C284" s="144" t="s">
        <v>389</v>
      </c>
      <c r="D284" s="144" t="s">
        <v>139</v>
      </c>
      <c r="E284" s="145" t="s">
        <v>390</v>
      </c>
      <c r="F284" s="146" t="s">
        <v>391</v>
      </c>
      <c r="G284" s="147" t="s">
        <v>392</v>
      </c>
      <c r="H284" s="148">
        <v>1741.8</v>
      </c>
      <c r="I284" s="149"/>
      <c r="J284" s="149">
        <f>ROUND(I284*H284,2)</f>
        <v>0</v>
      </c>
      <c r="K284" s="146" t="s">
        <v>219</v>
      </c>
      <c r="L284" s="32"/>
      <c r="M284" s="150" t="s">
        <v>1</v>
      </c>
      <c r="N284" s="151" t="s">
        <v>43</v>
      </c>
      <c r="O284" s="152">
        <v>0</v>
      </c>
      <c r="P284" s="152">
        <f>O284*H284</f>
        <v>0</v>
      </c>
      <c r="Q284" s="152">
        <v>1E-3</v>
      </c>
      <c r="R284" s="152">
        <f>Q284*H284</f>
        <v>1.7418</v>
      </c>
      <c r="S284" s="152">
        <v>0</v>
      </c>
      <c r="T284" s="153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54" t="s">
        <v>238</v>
      </c>
      <c r="AT284" s="154" t="s">
        <v>139</v>
      </c>
      <c r="AU284" s="154" t="s">
        <v>86</v>
      </c>
      <c r="AY284" s="18" t="s">
        <v>137</v>
      </c>
      <c r="BE284" s="155">
        <f>IF(N284="základní",J284,0)</f>
        <v>0</v>
      </c>
      <c r="BF284" s="155">
        <f>IF(N284="snížená",J284,0)</f>
        <v>0</v>
      </c>
      <c r="BG284" s="155">
        <f>IF(N284="zákl. přenesená",J284,0)</f>
        <v>0</v>
      </c>
      <c r="BH284" s="155">
        <f>IF(N284="sníž. přenesená",J284,0)</f>
        <v>0</v>
      </c>
      <c r="BI284" s="155">
        <f>IF(N284="nulová",J284,0)</f>
        <v>0</v>
      </c>
      <c r="BJ284" s="18" t="s">
        <v>84</v>
      </c>
      <c r="BK284" s="155">
        <f>ROUND(I284*H284,2)</f>
        <v>0</v>
      </c>
      <c r="BL284" s="18" t="s">
        <v>238</v>
      </c>
      <c r="BM284" s="154" t="s">
        <v>393</v>
      </c>
    </row>
    <row r="285" spans="1:65" s="2" customFormat="1" ht="146.25">
      <c r="A285" s="31"/>
      <c r="B285" s="32"/>
      <c r="C285" s="31"/>
      <c r="D285" s="157" t="s">
        <v>180</v>
      </c>
      <c r="E285" s="31"/>
      <c r="F285" s="171" t="s">
        <v>394</v>
      </c>
      <c r="G285" s="31"/>
      <c r="H285" s="31"/>
      <c r="I285" s="31"/>
      <c r="J285" s="31"/>
      <c r="K285" s="31"/>
      <c r="L285" s="32"/>
      <c r="M285" s="172"/>
      <c r="N285" s="173"/>
      <c r="O285" s="57"/>
      <c r="P285" s="57"/>
      <c r="Q285" s="57"/>
      <c r="R285" s="57"/>
      <c r="S285" s="57"/>
      <c r="T285" s="58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8" t="s">
        <v>180</v>
      </c>
      <c r="AU285" s="18" t="s">
        <v>86</v>
      </c>
    </row>
    <row r="286" spans="1:65" s="16" customFormat="1">
      <c r="B286" s="181"/>
      <c r="D286" s="157" t="s">
        <v>157</v>
      </c>
      <c r="E286" s="182" t="s">
        <v>1</v>
      </c>
      <c r="F286" s="183" t="s">
        <v>395</v>
      </c>
      <c r="H286" s="182" t="s">
        <v>1</v>
      </c>
      <c r="L286" s="181"/>
      <c r="M286" s="184"/>
      <c r="N286" s="185"/>
      <c r="O286" s="185"/>
      <c r="P286" s="185"/>
      <c r="Q286" s="185"/>
      <c r="R286" s="185"/>
      <c r="S286" s="185"/>
      <c r="T286" s="186"/>
      <c r="AT286" s="182" t="s">
        <v>157</v>
      </c>
      <c r="AU286" s="182" t="s">
        <v>86</v>
      </c>
      <c r="AV286" s="16" t="s">
        <v>84</v>
      </c>
      <c r="AW286" s="16" t="s">
        <v>34</v>
      </c>
      <c r="AX286" s="16" t="s">
        <v>78</v>
      </c>
      <c r="AY286" s="182" t="s">
        <v>137</v>
      </c>
    </row>
    <row r="287" spans="1:65" s="13" customFormat="1">
      <c r="B287" s="156"/>
      <c r="D287" s="157" t="s">
        <v>157</v>
      </c>
      <c r="E287" s="158" t="s">
        <v>1</v>
      </c>
      <c r="F287" s="159" t="s">
        <v>396</v>
      </c>
      <c r="H287" s="160">
        <v>725.9</v>
      </c>
      <c r="L287" s="156"/>
      <c r="M287" s="161"/>
      <c r="N287" s="162"/>
      <c r="O287" s="162"/>
      <c r="P287" s="162"/>
      <c r="Q287" s="162"/>
      <c r="R287" s="162"/>
      <c r="S287" s="162"/>
      <c r="T287" s="163"/>
      <c r="AT287" s="158" t="s">
        <v>157</v>
      </c>
      <c r="AU287" s="158" t="s">
        <v>86</v>
      </c>
      <c r="AV287" s="13" t="s">
        <v>86</v>
      </c>
      <c r="AW287" s="13" t="s">
        <v>34</v>
      </c>
      <c r="AX287" s="13" t="s">
        <v>78</v>
      </c>
      <c r="AY287" s="158" t="s">
        <v>137</v>
      </c>
    </row>
    <row r="288" spans="1:65" s="13" customFormat="1">
      <c r="B288" s="156"/>
      <c r="D288" s="157" t="s">
        <v>157</v>
      </c>
      <c r="E288" s="158" t="s">
        <v>1</v>
      </c>
      <c r="F288" s="159" t="s">
        <v>397</v>
      </c>
      <c r="H288" s="160">
        <v>644</v>
      </c>
      <c r="L288" s="156"/>
      <c r="M288" s="161"/>
      <c r="N288" s="162"/>
      <c r="O288" s="162"/>
      <c r="P288" s="162"/>
      <c r="Q288" s="162"/>
      <c r="R288" s="162"/>
      <c r="S288" s="162"/>
      <c r="T288" s="163"/>
      <c r="AT288" s="158" t="s">
        <v>157</v>
      </c>
      <c r="AU288" s="158" t="s">
        <v>86</v>
      </c>
      <c r="AV288" s="13" t="s">
        <v>86</v>
      </c>
      <c r="AW288" s="13" t="s">
        <v>34</v>
      </c>
      <c r="AX288" s="13" t="s">
        <v>78</v>
      </c>
      <c r="AY288" s="158" t="s">
        <v>137</v>
      </c>
    </row>
    <row r="289" spans="1:65" s="13" customFormat="1">
      <c r="B289" s="156"/>
      <c r="D289" s="157" t="s">
        <v>157</v>
      </c>
      <c r="E289" s="158" t="s">
        <v>1</v>
      </c>
      <c r="F289" s="159" t="s">
        <v>398</v>
      </c>
      <c r="H289" s="160">
        <v>371.9</v>
      </c>
      <c r="L289" s="156"/>
      <c r="M289" s="161"/>
      <c r="N289" s="162"/>
      <c r="O289" s="162"/>
      <c r="P289" s="162"/>
      <c r="Q289" s="162"/>
      <c r="R289" s="162"/>
      <c r="S289" s="162"/>
      <c r="T289" s="163"/>
      <c r="AT289" s="158" t="s">
        <v>157</v>
      </c>
      <c r="AU289" s="158" t="s">
        <v>86</v>
      </c>
      <c r="AV289" s="13" t="s">
        <v>86</v>
      </c>
      <c r="AW289" s="13" t="s">
        <v>34</v>
      </c>
      <c r="AX289" s="13" t="s">
        <v>78</v>
      </c>
      <c r="AY289" s="158" t="s">
        <v>137</v>
      </c>
    </row>
    <row r="290" spans="1:65" s="14" customFormat="1">
      <c r="B290" s="164"/>
      <c r="D290" s="157" t="s">
        <v>157</v>
      </c>
      <c r="E290" s="165" t="s">
        <v>1</v>
      </c>
      <c r="F290" s="166" t="s">
        <v>159</v>
      </c>
      <c r="H290" s="167">
        <v>1741.8</v>
      </c>
      <c r="L290" s="164"/>
      <c r="M290" s="168"/>
      <c r="N290" s="169"/>
      <c r="O290" s="169"/>
      <c r="P290" s="169"/>
      <c r="Q290" s="169"/>
      <c r="R290" s="169"/>
      <c r="S290" s="169"/>
      <c r="T290" s="170"/>
      <c r="AT290" s="165" t="s">
        <v>157</v>
      </c>
      <c r="AU290" s="165" t="s">
        <v>86</v>
      </c>
      <c r="AV290" s="14" t="s">
        <v>144</v>
      </c>
      <c r="AW290" s="14" t="s">
        <v>34</v>
      </c>
      <c r="AX290" s="14" t="s">
        <v>84</v>
      </c>
      <c r="AY290" s="165" t="s">
        <v>137</v>
      </c>
    </row>
    <row r="291" spans="1:65" s="2" customFormat="1" ht="16.5" customHeight="1">
      <c r="A291" s="31"/>
      <c r="B291" s="143"/>
      <c r="C291" s="144" t="s">
        <v>399</v>
      </c>
      <c r="D291" s="144" t="s">
        <v>139</v>
      </c>
      <c r="E291" s="145" t="s">
        <v>400</v>
      </c>
      <c r="F291" s="146" t="s">
        <v>401</v>
      </c>
      <c r="G291" s="147" t="s">
        <v>402</v>
      </c>
      <c r="H291" s="148">
        <v>5</v>
      </c>
      <c r="I291" s="149"/>
      <c r="J291" s="149">
        <f>ROUND(I291*H291,2)</f>
        <v>0</v>
      </c>
      <c r="K291" s="146" t="s">
        <v>219</v>
      </c>
      <c r="L291" s="32"/>
      <c r="M291" s="150" t="s">
        <v>1</v>
      </c>
      <c r="N291" s="151" t="s">
        <v>43</v>
      </c>
      <c r="O291" s="152">
        <v>0</v>
      </c>
      <c r="P291" s="152">
        <f>O291*H291</f>
        <v>0</v>
      </c>
      <c r="Q291" s="152">
        <v>0</v>
      </c>
      <c r="R291" s="152">
        <f>Q291*H291</f>
        <v>0</v>
      </c>
      <c r="S291" s="152">
        <v>0</v>
      </c>
      <c r="T291" s="153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54" t="s">
        <v>238</v>
      </c>
      <c r="AT291" s="154" t="s">
        <v>139</v>
      </c>
      <c r="AU291" s="154" t="s">
        <v>86</v>
      </c>
      <c r="AY291" s="18" t="s">
        <v>137</v>
      </c>
      <c r="BE291" s="155">
        <f>IF(N291="základní",J291,0)</f>
        <v>0</v>
      </c>
      <c r="BF291" s="155">
        <f>IF(N291="snížená",J291,0)</f>
        <v>0</v>
      </c>
      <c r="BG291" s="155">
        <f>IF(N291="zákl. přenesená",J291,0)</f>
        <v>0</v>
      </c>
      <c r="BH291" s="155">
        <f>IF(N291="sníž. přenesená",J291,0)</f>
        <v>0</v>
      </c>
      <c r="BI291" s="155">
        <f>IF(N291="nulová",J291,0)</f>
        <v>0</v>
      </c>
      <c r="BJ291" s="18" t="s">
        <v>84</v>
      </c>
      <c r="BK291" s="155">
        <f>ROUND(I291*H291,2)</f>
        <v>0</v>
      </c>
      <c r="BL291" s="18" t="s">
        <v>238</v>
      </c>
      <c r="BM291" s="154" t="s">
        <v>403</v>
      </c>
    </row>
    <row r="292" spans="1:65" s="2" customFormat="1" ht="39">
      <c r="A292" s="31"/>
      <c r="B292" s="32"/>
      <c r="C292" s="31"/>
      <c r="D292" s="157" t="s">
        <v>180</v>
      </c>
      <c r="E292" s="31"/>
      <c r="F292" s="171" t="s">
        <v>404</v>
      </c>
      <c r="G292" s="31"/>
      <c r="H292" s="31"/>
      <c r="I292" s="31"/>
      <c r="J292" s="31"/>
      <c r="K292" s="31"/>
      <c r="L292" s="32"/>
      <c r="M292" s="172"/>
      <c r="N292" s="173"/>
      <c r="O292" s="57"/>
      <c r="P292" s="57"/>
      <c r="Q292" s="57"/>
      <c r="R292" s="57"/>
      <c r="S292" s="57"/>
      <c r="T292" s="58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8" t="s">
        <v>180</v>
      </c>
      <c r="AU292" s="18" t="s">
        <v>86</v>
      </c>
    </row>
    <row r="293" spans="1:65" s="12" customFormat="1" ht="25.9" customHeight="1">
      <c r="B293" s="131"/>
      <c r="D293" s="132" t="s">
        <v>77</v>
      </c>
      <c r="E293" s="133" t="s">
        <v>405</v>
      </c>
      <c r="F293" s="133" t="s">
        <v>405</v>
      </c>
      <c r="J293" s="134">
        <f>BK293</f>
        <v>0</v>
      </c>
      <c r="L293" s="131"/>
      <c r="M293" s="135"/>
      <c r="N293" s="136"/>
      <c r="O293" s="136"/>
      <c r="P293" s="137">
        <f>P294</f>
        <v>0</v>
      </c>
      <c r="Q293" s="136"/>
      <c r="R293" s="137">
        <f>R294</f>
        <v>0</v>
      </c>
      <c r="S293" s="136"/>
      <c r="T293" s="138">
        <f>T294</f>
        <v>0</v>
      </c>
      <c r="AR293" s="132" t="s">
        <v>144</v>
      </c>
      <c r="AT293" s="139" t="s">
        <v>77</v>
      </c>
      <c r="AU293" s="139" t="s">
        <v>78</v>
      </c>
      <c r="AY293" s="132" t="s">
        <v>137</v>
      </c>
      <c r="BK293" s="140">
        <f>BK294</f>
        <v>0</v>
      </c>
    </row>
    <row r="294" spans="1:65" s="12" customFormat="1" ht="22.9" customHeight="1">
      <c r="B294" s="131"/>
      <c r="D294" s="132" t="s">
        <v>77</v>
      </c>
      <c r="E294" s="141" t="s">
        <v>406</v>
      </c>
      <c r="F294" s="141" t="s">
        <v>407</v>
      </c>
      <c r="J294" s="142">
        <f>BK294</f>
        <v>0</v>
      </c>
      <c r="L294" s="131"/>
      <c r="M294" s="135"/>
      <c r="N294" s="136"/>
      <c r="O294" s="136"/>
      <c r="P294" s="137">
        <f>SUM(P295:P304)</f>
        <v>0</v>
      </c>
      <c r="Q294" s="136"/>
      <c r="R294" s="137">
        <f>SUM(R295:R304)</f>
        <v>0</v>
      </c>
      <c r="S294" s="136"/>
      <c r="T294" s="138">
        <f>SUM(T295:T304)</f>
        <v>0</v>
      </c>
      <c r="AR294" s="132" t="s">
        <v>144</v>
      </c>
      <c r="AT294" s="139" t="s">
        <v>77</v>
      </c>
      <c r="AU294" s="139" t="s">
        <v>84</v>
      </c>
      <c r="AY294" s="132" t="s">
        <v>137</v>
      </c>
      <c r="BK294" s="140">
        <f>SUM(BK295:BK304)</f>
        <v>0</v>
      </c>
    </row>
    <row r="295" spans="1:65" s="2" customFormat="1" ht="16.5" customHeight="1">
      <c r="A295" s="31"/>
      <c r="B295" s="143"/>
      <c r="C295" s="144" t="s">
        <v>408</v>
      </c>
      <c r="D295" s="144" t="s">
        <v>139</v>
      </c>
      <c r="E295" s="145" t="s">
        <v>409</v>
      </c>
      <c r="F295" s="146" t="s">
        <v>410</v>
      </c>
      <c r="G295" s="147" t="s">
        <v>312</v>
      </c>
      <c r="H295" s="148">
        <v>10</v>
      </c>
      <c r="I295" s="149"/>
      <c r="J295" s="149">
        <f>ROUND(I295*H295,2)</f>
        <v>0</v>
      </c>
      <c r="K295" s="146" t="s">
        <v>219</v>
      </c>
      <c r="L295" s="32"/>
      <c r="M295" s="150" t="s">
        <v>1</v>
      </c>
      <c r="N295" s="151" t="s">
        <v>43</v>
      </c>
      <c r="O295" s="152">
        <v>0</v>
      </c>
      <c r="P295" s="152">
        <f>O295*H295</f>
        <v>0</v>
      </c>
      <c r="Q295" s="152">
        <v>0</v>
      </c>
      <c r="R295" s="152">
        <f>Q295*H295</f>
        <v>0</v>
      </c>
      <c r="S295" s="152">
        <v>0</v>
      </c>
      <c r="T295" s="153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54" t="s">
        <v>411</v>
      </c>
      <c r="AT295" s="154" t="s">
        <v>139</v>
      </c>
      <c r="AU295" s="154" t="s">
        <v>86</v>
      </c>
      <c r="AY295" s="18" t="s">
        <v>137</v>
      </c>
      <c r="BE295" s="155">
        <f>IF(N295="základní",J295,0)</f>
        <v>0</v>
      </c>
      <c r="BF295" s="155">
        <f>IF(N295="snížená",J295,0)</f>
        <v>0</v>
      </c>
      <c r="BG295" s="155">
        <f>IF(N295="zákl. přenesená",J295,0)</f>
        <v>0</v>
      </c>
      <c r="BH295" s="155">
        <f>IF(N295="sníž. přenesená",J295,0)</f>
        <v>0</v>
      </c>
      <c r="BI295" s="155">
        <f>IF(N295="nulová",J295,0)</f>
        <v>0</v>
      </c>
      <c r="BJ295" s="18" t="s">
        <v>84</v>
      </c>
      <c r="BK295" s="155">
        <f>ROUND(I295*H295,2)</f>
        <v>0</v>
      </c>
      <c r="BL295" s="18" t="s">
        <v>411</v>
      </c>
      <c r="BM295" s="154" t="s">
        <v>412</v>
      </c>
    </row>
    <row r="296" spans="1:65" s="2" customFormat="1" ht="39">
      <c r="A296" s="31"/>
      <c r="B296" s="32"/>
      <c r="C296" s="31"/>
      <c r="D296" s="157" t="s">
        <v>180</v>
      </c>
      <c r="E296" s="31"/>
      <c r="F296" s="171" t="s">
        <v>413</v>
      </c>
      <c r="G296" s="31"/>
      <c r="H296" s="31"/>
      <c r="I296" s="31"/>
      <c r="J296" s="31"/>
      <c r="K296" s="31"/>
      <c r="L296" s="32"/>
      <c r="M296" s="172"/>
      <c r="N296" s="173"/>
      <c r="O296" s="57"/>
      <c r="P296" s="57"/>
      <c r="Q296" s="57"/>
      <c r="R296" s="57"/>
      <c r="S296" s="57"/>
      <c r="T296" s="58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8" t="s">
        <v>180</v>
      </c>
      <c r="AU296" s="18" t="s">
        <v>86</v>
      </c>
    </row>
    <row r="297" spans="1:65" s="2" customFormat="1" ht="16.5" customHeight="1">
      <c r="A297" s="31"/>
      <c r="B297" s="143"/>
      <c r="C297" s="144" t="s">
        <v>414</v>
      </c>
      <c r="D297" s="144" t="s">
        <v>139</v>
      </c>
      <c r="E297" s="145" t="s">
        <v>415</v>
      </c>
      <c r="F297" s="146" t="s">
        <v>416</v>
      </c>
      <c r="G297" s="147" t="s">
        <v>312</v>
      </c>
      <c r="H297" s="148">
        <v>13</v>
      </c>
      <c r="I297" s="149"/>
      <c r="J297" s="149">
        <f>ROUND(I297*H297,2)</f>
        <v>0</v>
      </c>
      <c r="K297" s="146" t="s">
        <v>219</v>
      </c>
      <c r="L297" s="32"/>
      <c r="M297" s="150" t="s">
        <v>1</v>
      </c>
      <c r="N297" s="151" t="s">
        <v>43</v>
      </c>
      <c r="O297" s="152">
        <v>0</v>
      </c>
      <c r="P297" s="152">
        <f>O297*H297</f>
        <v>0</v>
      </c>
      <c r="Q297" s="152">
        <v>0</v>
      </c>
      <c r="R297" s="152">
        <f>Q297*H297</f>
        <v>0</v>
      </c>
      <c r="S297" s="152">
        <v>0</v>
      </c>
      <c r="T297" s="153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54" t="s">
        <v>411</v>
      </c>
      <c r="AT297" s="154" t="s">
        <v>139</v>
      </c>
      <c r="AU297" s="154" t="s">
        <v>86</v>
      </c>
      <c r="AY297" s="18" t="s">
        <v>137</v>
      </c>
      <c r="BE297" s="155">
        <f>IF(N297="základní",J297,0)</f>
        <v>0</v>
      </c>
      <c r="BF297" s="155">
        <f>IF(N297="snížená",J297,0)</f>
        <v>0</v>
      </c>
      <c r="BG297" s="155">
        <f>IF(N297="zákl. přenesená",J297,0)</f>
        <v>0</v>
      </c>
      <c r="BH297" s="155">
        <f>IF(N297="sníž. přenesená",J297,0)</f>
        <v>0</v>
      </c>
      <c r="BI297" s="155">
        <f>IF(N297="nulová",J297,0)</f>
        <v>0</v>
      </c>
      <c r="BJ297" s="18" t="s">
        <v>84</v>
      </c>
      <c r="BK297" s="155">
        <f>ROUND(I297*H297,2)</f>
        <v>0</v>
      </c>
      <c r="BL297" s="18" t="s">
        <v>411</v>
      </c>
      <c r="BM297" s="154" t="s">
        <v>417</v>
      </c>
    </row>
    <row r="298" spans="1:65" s="2" customFormat="1" ht="39">
      <c r="A298" s="31"/>
      <c r="B298" s="32"/>
      <c r="C298" s="31"/>
      <c r="D298" s="157" t="s">
        <v>180</v>
      </c>
      <c r="E298" s="31"/>
      <c r="F298" s="171" t="s">
        <v>413</v>
      </c>
      <c r="G298" s="31"/>
      <c r="H298" s="31"/>
      <c r="I298" s="31"/>
      <c r="J298" s="31"/>
      <c r="K298" s="31"/>
      <c r="L298" s="32"/>
      <c r="M298" s="172"/>
      <c r="N298" s="173"/>
      <c r="O298" s="57"/>
      <c r="P298" s="57"/>
      <c r="Q298" s="57"/>
      <c r="R298" s="57"/>
      <c r="S298" s="57"/>
      <c r="T298" s="58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8" t="s">
        <v>180</v>
      </c>
      <c r="AU298" s="18" t="s">
        <v>86</v>
      </c>
    </row>
    <row r="299" spans="1:65" s="2" customFormat="1" ht="16.5" customHeight="1">
      <c r="A299" s="31"/>
      <c r="B299" s="143"/>
      <c r="C299" s="144" t="s">
        <v>418</v>
      </c>
      <c r="D299" s="144" t="s">
        <v>139</v>
      </c>
      <c r="E299" s="145" t="s">
        <v>419</v>
      </c>
      <c r="F299" s="146" t="s">
        <v>420</v>
      </c>
      <c r="G299" s="147" t="s">
        <v>312</v>
      </c>
      <c r="H299" s="148">
        <v>3</v>
      </c>
      <c r="I299" s="149"/>
      <c r="J299" s="149">
        <f>ROUND(I299*H299,2)</f>
        <v>0</v>
      </c>
      <c r="K299" s="146" t="s">
        <v>219</v>
      </c>
      <c r="L299" s="32"/>
      <c r="M299" s="150" t="s">
        <v>1</v>
      </c>
      <c r="N299" s="151" t="s">
        <v>43</v>
      </c>
      <c r="O299" s="152">
        <v>0</v>
      </c>
      <c r="P299" s="152">
        <f>O299*H299</f>
        <v>0</v>
      </c>
      <c r="Q299" s="152">
        <v>0</v>
      </c>
      <c r="R299" s="152">
        <f>Q299*H299</f>
        <v>0</v>
      </c>
      <c r="S299" s="152">
        <v>0</v>
      </c>
      <c r="T299" s="153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54" t="s">
        <v>411</v>
      </c>
      <c r="AT299" s="154" t="s">
        <v>139</v>
      </c>
      <c r="AU299" s="154" t="s">
        <v>86</v>
      </c>
      <c r="AY299" s="18" t="s">
        <v>137</v>
      </c>
      <c r="BE299" s="155">
        <f>IF(N299="základní",J299,0)</f>
        <v>0</v>
      </c>
      <c r="BF299" s="155">
        <f>IF(N299="snížená",J299,0)</f>
        <v>0</v>
      </c>
      <c r="BG299" s="155">
        <f>IF(N299="zákl. přenesená",J299,0)</f>
        <v>0</v>
      </c>
      <c r="BH299" s="155">
        <f>IF(N299="sníž. přenesená",J299,0)</f>
        <v>0</v>
      </c>
      <c r="BI299" s="155">
        <f>IF(N299="nulová",J299,0)</f>
        <v>0</v>
      </c>
      <c r="BJ299" s="18" t="s">
        <v>84</v>
      </c>
      <c r="BK299" s="155">
        <f>ROUND(I299*H299,2)</f>
        <v>0</v>
      </c>
      <c r="BL299" s="18" t="s">
        <v>411</v>
      </c>
      <c r="BM299" s="154" t="s">
        <v>421</v>
      </c>
    </row>
    <row r="300" spans="1:65" s="2" customFormat="1" ht="39">
      <c r="A300" s="31"/>
      <c r="B300" s="32"/>
      <c r="C300" s="31"/>
      <c r="D300" s="157" t="s">
        <v>180</v>
      </c>
      <c r="E300" s="31"/>
      <c r="F300" s="171" t="s">
        <v>413</v>
      </c>
      <c r="G300" s="31"/>
      <c r="H300" s="31"/>
      <c r="I300" s="31"/>
      <c r="J300" s="31"/>
      <c r="K300" s="31"/>
      <c r="L300" s="32"/>
      <c r="M300" s="172"/>
      <c r="N300" s="173"/>
      <c r="O300" s="57"/>
      <c r="P300" s="57"/>
      <c r="Q300" s="57"/>
      <c r="R300" s="57"/>
      <c r="S300" s="57"/>
      <c r="T300" s="58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8" t="s">
        <v>180</v>
      </c>
      <c r="AU300" s="18" t="s">
        <v>86</v>
      </c>
    </row>
    <row r="301" spans="1:65" s="2" customFormat="1" ht="16.5" customHeight="1">
      <c r="A301" s="31"/>
      <c r="B301" s="143"/>
      <c r="C301" s="144" t="s">
        <v>422</v>
      </c>
      <c r="D301" s="144" t="s">
        <v>139</v>
      </c>
      <c r="E301" s="145" t="s">
        <v>423</v>
      </c>
      <c r="F301" s="146" t="s">
        <v>424</v>
      </c>
      <c r="G301" s="147" t="s">
        <v>312</v>
      </c>
      <c r="H301" s="148">
        <v>6</v>
      </c>
      <c r="I301" s="149"/>
      <c r="J301" s="149">
        <f>ROUND(I301*H301,2)</f>
        <v>0</v>
      </c>
      <c r="K301" s="146" t="s">
        <v>219</v>
      </c>
      <c r="L301" s="32"/>
      <c r="M301" s="150" t="s">
        <v>1</v>
      </c>
      <c r="N301" s="151" t="s">
        <v>43</v>
      </c>
      <c r="O301" s="152">
        <v>0</v>
      </c>
      <c r="P301" s="152">
        <f>O301*H301</f>
        <v>0</v>
      </c>
      <c r="Q301" s="152">
        <v>0</v>
      </c>
      <c r="R301" s="152">
        <f>Q301*H301</f>
        <v>0</v>
      </c>
      <c r="S301" s="152">
        <v>0</v>
      </c>
      <c r="T301" s="153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54" t="s">
        <v>411</v>
      </c>
      <c r="AT301" s="154" t="s">
        <v>139</v>
      </c>
      <c r="AU301" s="154" t="s">
        <v>86</v>
      </c>
      <c r="AY301" s="18" t="s">
        <v>137</v>
      </c>
      <c r="BE301" s="155">
        <f>IF(N301="základní",J301,0)</f>
        <v>0</v>
      </c>
      <c r="BF301" s="155">
        <f>IF(N301="snížená",J301,0)</f>
        <v>0</v>
      </c>
      <c r="BG301" s="155">
        <f>IF(N301="zákl. přenesená",J301,0)</f>
        <v>0</v>
      </c>
      <c r="BH301" s="155">
        <f>IF(N301="sníž. přenesená",J301,0)</f>
        <v>0</v>
      </c>
      <c r="BI301" s="155">
        <f>IF(N301="nulová",J301,0)</f>
        <v>0</v>
      </c>
      <c r="BJ301" s="18" t="s">
        <v>84</v>
      </c>
      <c r="BK301" s="155">
        <f>ROUND(I301*H301,2)</f>
        <v>0</v>
      </c>
      <c r="BL301" s="18" t="s">
        <v>411</v>
      </c>
      <c r="BM301" s="154" t="s">
        <v>425</v>
      </c>
    </row>
    <row r="302" spans="1:65" s="2" customFormat="1" ht="39">
      <c r="A302" s="31"/>
      <c r="B302" s="32"/>
      <c r="C302" s="31"/>
      <c r="D302" s="157" t="s">
        <v>180</v>
      </c>
      <c r="E302" s="31"/>
      <c r="F302" s="171" t="s">
        <v>413</v>
      </c>
      <c r="G302" s="31"/>
      <c r="H302" s="31"/>
      <c r="I302" s="31"/>
      <c r="J302" s="31"/>
      <c r="K302" s="31"/>
      <c r="L302" s="32"/>
      <c r="M302" s="172"/>
      <c r="N302" s="173"/>
      <c r="O302" s="57"/>
      <c r="P302" s="57"/>
      <c r="Q302" s="57"/>
      <c r="R302" s="57"/>
      <c r="S302" s="57"/>
      <c r="T302" s="58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8" t="s">
        <v>180</v>
      </c>
      <c r="AU302" s="18" t="s">
        <v>86</v>
      </c>
    </row>
    <row r="303" spans="1:65" s="2" customFormat="1" ht="16.5" customHeight="1">
      <c r="A303" s="31"/>
      <c r="B303" s="143"/>
      <c r="C303" s="144" t="s">
        <v>426</v>
      </c>
      <c r="D303" s="144" t="s">
        <v>139</v>
      </c>
      <c r="E303" s="145" t="s">
        <v>427</v>
      </c>
      <c r="F303" s="146" t="s">
        <v>428</v>
      </c>
      <c r="G303" s="147" t="s">
        <v>312</v>
      </c>
      <c r="H303" s="148">
        <v>3</v>
      </c>
      <c r="I303" s="149"/>
      <c r="J303" s="149">
        <f>ROUND(I303*H303,2)</f>
        <v>0</v>
      </c>
      <c r="K303" s="146" t="s">
        <v>219</v>
      </c>
      <c r="L303" s="32"/>
      <c r="M303" s="150" t="s">
        <v>1</v>
      </c>
      <c r="N303" s="151" t="s">
        <v>43</v>
      </c>
      <c r="O303" s="152">
        <v>0</v>
      </c>
      <c r="P303" s="152">
        <f>O303*H303</f>
        <v>0</v>
      </c>
      <c r="Q303" s="152">
        <v>0</v>
      </c>
      <c r="R303" s="152">
        <f>Q303*H303</f>
        <v>0</v>
      </c>
      <c r="S303" s="152">
        <v>0</v>
      </c>
      <c r="T303" s="153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54" t="s">
        <v>411</v>
      </c>
      <c r="AT303" s="154" t="s">
        <v>139</v>
      </c>
      <c r="AU303" s="154" t="s">
        <v>86</v>
      </c>
      <c r="AY303" s="18" t="s">
        <v>137</v>
      </c>
      <c r="BE303" s="155">
        <f>IF(N303="základní",J303,0)</f>
        <v>0</v>
      </c>
      <c r="BF303" s="155">
        <f>IF(N303="snížená",J303,0)</f>
        <v>0</v>
      </c>
      <c r="BG303" s="155">
        <f>IF(N303="zákl. přenesená",J303,0)</f>
        <v>0</v>
      </c>
      <c r="BH303" s="155">
        <f>IF(N303="sníž. přenesená",J303,0)</f>
        <v>0</v>
      </c>
      <c r="BI303" s="155">
        <f>IF(N303="nulová",J303,0)</f>
        <v>0</v>
      </c>
      <c r="BJ303" s="18" t="s">
        <v>84</v>
      </c>
      <c r="BK303" s="155">
        <f>ROUND(I303*H303,2)</f>
        <v>0</v>
      </c>
      <c r="BL303" s="18" t="s">
        <v>411</v>
      </c>
      <c r="BM303" s="154" t="s">
        <v>429</v>
      </c>
    </row>
    <row r="304" spans="1:65" s="2" customFormat="1" ht="39">
      <c r="A304" s="31"/>
      <c r="B304" s="32"/>
      <c r="C304" s="31"/>
      <c r="D304" s="157" t="s">
        <v>180</v>
      </c>
      <c r="E304" s="31"/>
      <c r="F304" s="171" t="s">
        <v>413</v>
      </c>
      <c r="G304" s="31"/>
      <c r="H304" s="31"/>
      <c r="I304" s="31"/>
      <c r="J304" s="31"/>
      <c r="K304" s="31"/>
      <c r="L304" s="32"/>
      <c r="M304" s="196"/>
      <c r="N304" s="197"/>
      <c r="O304" s="198"/>
      <c r="P304" s="198"/>
      <c r="Q304" s="198"/>
      <c r="R304" s="198"/>
      <c r="S304" s="198"/>
      <c r="T304" s="199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8" t="s">
        <v>180</v>
      </c>
      <c r="AU304" s="18" t="s">
        <v>86</v>
      </c>
    </row>
    <row r="305" spans="1:31" s="2" customFormat="1" ht="6.95" customHeight="1">
      <c r="A305" s="31"/>
      <c r="B305" s="46"/>
      <c r="C305" s="47"/>
      <c r="D305" s="47"/>
      <c r="E305" s="47"/>
      <c r="F305" s="47"/>
      <c r="G305" s="47"/>
      <c r="H305" s="47"/>
      <c r="I305" s="47"/>
      <c r="J305" s="47"/>
      <c r="K305" s="47"/>
      <c r="L305" s="32"/>
      <c r="M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</row>
  </sheetData>
  <autoFilter ref="C131:K304"/>
  <mergeCells count="11">
    <mergeCell ref="E124:H124"/>
    <mergeCell ref="E7:H7"/>
    <mergeCell ref="E9:H9"/>
    <mergeCell ref="E11:H11"/>
    <mergeCell ref="E29:H29"/>
    <mergeCell ref="E85:H85"/>
    <mergeCell ref="L2:V2"/>
    <mergeCell ref="E87:H87"/>
    <mergeCell ref="E89:H89"/>
    <mergeCell ref="E120:H120"/>
    <mergeCell ref="E122:H122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&amp;LSO-03&amp;CStrana &amp;P z &amp;N&amp;RD.1.1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3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1:46" s="1" customFormat="1" ht="24.95" customHeight="1">
      <c r="B4" s="21"/>
      <c r="D4" s="22" t="s">
        <v>101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3" t="str">
        <f>'Rekapitulace stavby'!K6</f>
        <v>STAVEBNÍ ÚPRAVY ZPEVNĚNÝCH PLOCH AREÁLU FBI, SO-03</v>
      </c>
      <c r="F7" s="245"/>
      <c r="G7" s="245"/>
      <c r="H7" s="245"/>
      <c r="L7" s="21"/>
    </row>
    <row r="8" spans="1:46" s="1" customFormat="1" ht="12" customHeight="1">
      <c r="B8" s="21"/>
      <c r="D8" s="27" t="s">
        <v>102</v>
      </c>
      <c r="L8" s="21"/>
    </row>
    <row r="9" spans="1:46" s="2" customFormat="1" ht="16.5" customHeight="1">
      <c r="A9" s="31"/>
      <c r="B9" s="32"/>
      <c r="C9" s="31"/>
      <c r="D9" s="31"/>
      <c r="E9" s="243" t="s">
        <v>445</v>
      </c>
      <c r="F9" s="244"/>
      <c r="G9" s="244"/>
      <c r="H9" s="244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7" t="s">
        <v>103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34" t="s">
        <v>430</v>
      </c>
      <c r="F11" s="244"/>
      <c r="G11" s="244"/>
      <c r="H11" s="244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7" t="s">
        <v>15</v>
      </c>
      <c r="E13" s="31"/>
      <c r="F13" s="25" t="s">
        <v>16</v>
      </c>
      <c r="G13" s="31"/>
      <c r="H13" s="31"/>
      <c r="I13" s="27" t="s">
        <v>17</v>
      </c>
      <c r="J13" s="25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7" t="s">
        <v>19</v>
      </c>
      <c r="E14" s="31"/>
      <c r="F14" s="25" t="s">
        <v>20</v>
      </c>
      <c r="G14" s="31"/>
      <c r="H14" s="31"/>
      <c r="I14" s="27" t="s">
        <v>21</v>
      </c>
      <c r="J14" s="54">
        <f>'Rekapitulace stavby'!AN8</f>
        <v>44074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7" t="s">
        <v>26</v>
      </c>
      <c r="E16" s="31"/>
      <c r="F16" s="31"/>
      <c r="G16" s="31"/>
      <c r="H16" s="31"/>
      <c r="I16" s="27" t="s">
        <v>27</v>
      </c>
      <c r="J16" s="25" t="s">
        <v>1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5" t="s">
        <v>28</v>
      </c>
      <c r="F17" s="31"/>
      <c r="G17" s="31"/>
      <c r="H17" s="31"/>
      <c r="I17" s="27" t="s">
        <v>29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7" t="s">
        <v>30</v>
      </c>
      <c r="E19" s="31"/>
      <c r="F19" s="31"/>
      <c r="G19" s="31"/>
      <c r="H19" s="31"/>
      <c r="I19" s="27" t="s">
        <v>27</v>
      </c>
      <c r="J19" s="25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5" t="s">
        <v>31</v>
      </c>
      <c r="F20" s="31"/>
      <c r="G20" s="31"/>
      <c r="H20" s="31"/>
      <c r="I20" s="27" t="s">
        <v>29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7" t="s">
        <v>32</v>
      </c>
      <c r="E22" s="31"/>
      <c r="F22" s="31"/>
      <c r="G22" s="31"/>
      <c r="H22" s="31"/>
      <c r="I22" s="27" t="s">
        <v>27</v>
      </c>
      <c r="J22" s="25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5" t="s">
        <v>33</v>
      </c>
      <c r="F23" s="31"/>
      <c r="G23" s="31"/>
      <c r="H23" s="31"/>
      <c r="I23" s="27" t="s">
        <v>29</v>
      </c>
      <c r="J23" s="25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7" t="s">
        <v>35</v>
      </c>
      <c r="E25" s="31"/>
      <c r="F25" s="31"/>
      <c r="G25" s="31"/>
      <c r="H25" s="31"/>
      <c r="I25" s="27" t="s">
        <v>27</v>
      </c>
      <c r="J25" s="25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7" t="s">
        <v>29</v>
      </c>
      <c r="J26" s="25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7" t="s">
        <v>36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83.25" customHeight="1">
      <c r="A29" s="95"/>
      <c r="B29" s="96"/>
      <c r="C29" s="95"/>
      <c r="D29" s="95"/>
      <c r="E29" s="216" t="s">
        <v>37</v>
      </c>
      <c r="F29" s="216"/>
      <c r="G29" s="216"/>
      <c r="H29" s="21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8" t="s">
        <v>38</v>
      </c>
      <c r="E32" s="31"/>
      <c r="F32" s="31"/>
      <c r="G32" s="31"/>
      <c r="H32" s="31"/>
      <c r="I32" s="31"/>
      <c r="J32" s="70">
        <f>ROUND(J121,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40</v>
      </c>
      <c r="G34" s="31"/>
      <c r="H34" s="31"/>
      <c r="I34" s="35" t="s">
        <v>39</v>
      </c>
      <c r="J34" s="35" t="s">
        <v>41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99" t="s">
        <v>42</v>
      </c>
      <c r="E35" s="27" t="s">
        <v>43</v>
      </c>
      <c r="F35" s="100">
        <f>ROUND((SUM(BE121:BE123)),  2)</f>
        <v>0</v>
      </c>
      <c r="G35" s="31"/>
      <c r="H35" s="31"/>
      <c r="I35" s="101">
        <v>0.21</v>
      </c>
      <c r="J35" s="100">
        <f>ROUND(((SUM(BE121:BE123))*I35),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7" t="s">
        <v>44</v>
      </c>
      <c r="F36" s="100">
        <f>ROUND((SUM(BF121:BF123)),  2)</f>
        <v>0</v>
      </c>
      <c r="G36" s="31"/>
      <c r="H36" s="31"/>
      <c r="I36" s="101">
        <v>0.15</v>
      </c>
      <c r="J36" s="100">
        <f>ROUND(((SUM(BF121:BF123))*I36),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7" t="s">
        <v>45</v>
      </c>
      <c r="F37" s="100">
        <f>ROUND((SUM(BG121:BG123)),  2)</f>
        <v>0</v>
      </c>
      <c r="G37" s="31"/>
      <c r="H37" s="31"/>
      <c r="I37" s="101">
        <v>0.21</v>
      </c>
      <c r="J37" s="100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7" t="s">
        <v>46</v>
      </c>
      <c r="F38" s="100">
        <f>ROUND((SUM(BH121:BH123)),  2)</f>
        <v>0</v>
      </c>
      <c r="G38" s="31"/>
      <c r="H38" s="31"/>
      <c r="I38" s="101">
        <v>0.15</v>
      </c>
      <c r="J38" s="100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7" t="s">
        <v>47</v>
      </c>
      <c r="F39" s="100">
        <f>ROUND((SUM(BI121:BI123)),  2)</f>
        <v>0</v>
      </c>
      <c r="G39" s="31"/>
      <c r="H39" s="31"/>
      <c r="I39" s="101">
        <v>0</v>
      </c>
      <c r="J39" s="100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2"/>
      <c r="D41" s="103" t="s">
        <v>48</v>
      </c>
      <c r="E41" s="59"/>
      <c r="F41" s="59"/>
      <c r="G41" s="104" t="s">
        <v>49</v>
      </c>
      <c r="H41" s="105" t="s">
        <v>50</v>
      </c>
      <c r="I41" s="59"/>
      <c r="J41" s="106">
        <f>SUM(J32:J39)</f>
        <v>0</v>
      </c>
      <c r="K41" s="107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1"/>
      <c r="B61" s="32"/>
      <c r="C61" s="31"/>
      <c r="D61" s="44" t="s">
        <v>53</v>
      </c>
      <c r="E61" s="34"/>
      <c r="F61" s="108" t="s">
        <v>54</v>
      </c>
      <c r="G61" s="44" t="s">
        <v>53</v>
      </c>
      <c r="H61" s="34"/>
      <c r="I61" s="34"/>
      <c r="J61" s="109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1"/>
      <c r="B76" s="32"/>
      <c r="C76" s="31"/>
      <c r="D76" s="44" t="s">
        <v>53</v>
      </c>
      <c r="E76" s="34"/>
      <c r="F76" s="108" t="s">
        <v>54</v>
      </c>
      <c r="G76" s="44" t="s">
        <v>53</v>
      </c>
      <c r="H76" s="34"/>
      <c r="I76" s="34"/>
      <c r="J76" s="109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2" t="s">
        <v>105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3" t="str">
        <f>E7</f>
        <v>STAVEBNÍ ÚPRAVY ZPEVNĚNÝCH PLOCH AREÁLU FBI, SO-03</v>
      </c>
      <c r="F85" s="245"/>
      <c r="G85" s="245"/>
      <c r="H85" s="245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21"/>
      <c r="C86" s="27" t="s">
        <v>102</v>
      </c>
      <c r="L86" s="21"/>
    </row>
    <row r="87" spans="1:31" s="2" customFormat="1" ht="16.5" customHeight="1">
      <c r="A87" s="31"/>
      <c r="B87" s="32"/>
      <c r="C87" s="31"/>
      <c r="D87" s="31"/>
      <c r="E87" s="243" t="s">
        <v>445</v>
      </c>
      <c r="F87" s="244"/>
      <c r="G87" s="244"/>
      <c r="H87" s="244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7" t="s">
        <v>103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34" t="str">
        <f>E11</f>
        <v>D.1.4.2 - Odvodnění</v>
      </c>
      <c r="F89" s="244"/>
      <c r="G89" s="244"/>
      <c r="H89" s="244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7" t="s">
        <v>19</v>
      </c>
      <c r="D91" s="31"/>
      <c r="E91" s="31"/>
      <c r="F91" s="25" t="str">
        <f>F14</f>
        <v xml:space="preserve"> </v>
      </c>
      <c r="G91" s="31"/>
      <c r="H91" s="31"/>
      <c r="I91" s="27" t="s">
        <v>21</v>
      </c>
      <c r="J91" s="54">
        <f>IF(J14="","",J14)</f>
        <v>44074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7" t="s">
        <v>26</v>
      </c>
      <c r="D93" s="31"/>
      <c r="E93" s="31"/>
      <c r="F93" s="25" t="str">
        <f>E17</f>
        <v>VŠB-TU Ostrava</v>
      </c>
      <c r="G93" s="31"/>
      <c r="H93" s="31"/>
      <c r="I93" s="27" t="s">
        <v>32</v>
      </c>
      <c r="J93" s="29" t="str">
        <f>E23</f>
        <v>MARPO s.r.o.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7" t="s">
        <v>30</v>
      </c>
      <c r="D94" s="31"/>
      <c r="E94" s="31"/>
      <c r="F94" s="25" t="str">
        <f>IF(E20="","",E20)</f>
        <v>MARPO s.r.o., 28. října 66/201, Ostrava</v>
      </c>
      <c r="G94" s="31"/>
      <c r="H94" s="31"/>
      <c r="I94" s="27" t="s">
        <v>35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0" t="s">
        <v>106</v>
      </c>
      <c r="D96" s="102"/>
      <c r="E96" s="102"/>
      <c r="F96" s="102"/>
      <c r="G96" s="102"/>
      <c r="H96" s="102"/>
      <c r="I96" s="102"/>
      <c r="J96" s="111" t="s">
        <v>107</v>
      </c>
      <c r="K96" s="102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2" t="s">
        <v>108</v>
      </c>
      <c r="D98" s="31"/>
      <c r="E98" s="31"/>
      <c r="F98" s="31"/>
      <c r="G98" s="31"/>
      <c r="H98" s="31"/>
      <c r="I98" s="31"/>
      <c r="J98" s="70">
        <f>J121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109</v>
      </c>
    </row>
    <row r="99" spans="1:47" s="9" customFormat="1" ht="24.95" customHeight="1">
      <c r="B99" s="113"/>
      <c r="D99" s="114" t="s">
        <v>431</v>
      </c>
      <c r="E99" s="115"/>
      <c r="F99" s="115"/>
      <c r="G99" s="115"/>
      <c r="H99" s="115"/>
      <c r="I99" s="115"/>
      <c r="J99" s="116">
        <f>J122</f>
        <v>0</v>
      </c>
      <c r="L99" s="113"/>
    </row>
    <row r="100" spans="1:47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2" t="s">
        <v>122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7" t="s">
        <v>14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1"/>
      <c r="D109" s="31"/>
      <c r="E109" s="243" t="str">
        <f>E7</f>
        <v>STAVEBNÍ ÚPRAVY ZPEVNĚNÝCH PLOCH AREÁLU FBI, SO-03</v>
      </c>
      <c r="F109" s="245"/>
      <c r="G109" s="245"/>
      <c r="H109" s="245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21"/>
      <c r="C110" s="27" t="s">
        <v>102</v>
      </c>
      <c r="L110" s="21"/>
    </row>
    <row r="111" spans="1:47" s="2" customFormat="1" ht="16.5" customHeight="1">
      <c r="A111" s="31"/>
      <c r="B111" s="32"/>
      <c r="C111" s="31"/>
      <c r="D111" s="31"/>
      <c r="E111" s="243" t="s">
        <v>445</v>
      </c>
      <c r="F111" s="244"/>
      <c r="G111" s="244"/>
      <c r="H111" s="244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7" t="s">
        <v>103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34" t="str">
        <f>E11</f>
        <v>D.1.4.2 - Odvodnění</v>
      </c>
      <c r="F113" s="244"/>
      <c r="G113" s="244"/>
      <c r="H113" s="244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7" t="s">
        <v>19</v>
      </c>
      <c r="D115" s="31"/>
      <c r="E115" s="31"/>
      <c r="F115" s="25" t="str">
        <f>F14</f>
        <v xml:space="preserve"> </v>
      </c>
      <c r="G115" s="31"/>
      <c r="H115" s="31"/>
      <c r="I115" s="27" t="s">
        <v>21</v>
      </c>
      <c r="J115" s="54">
        <f>IF(J14="","",J14)</f>
        <v>44074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7" t="s">
        <v>26</v>
      </c>
      <c r="D117" s="31"/>
      <c r="E117" s="31"/>
      <c r="F117" s="25" t="str">
        <f>E17</f>
        <v>VŠB-TU Ostrava</v>
      </c>
      <c r="G117" s="31"/>
      <c r="H117" s="31"/>
      <c r="I117" s="27" t="s">
        <v>32</v>
      </c>
      <c r="J117" s="29" t="str">
        <f>E23</f>
        <v>MARPO s.r.o.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7" t="s">
        <v>30</v>
      </c>
      <c r="D118" s="31"/>
      <c r="E118" s="31"/>
      <c r="F118" s="25" t="str">
        <f>IF(E20="","",E20)</f>
        <v>MARPO s.r.o., 28. října 66/201, Ostrava</v>
      </c>
      <c r="G118" s="31"/>
      <c r="H118" s="31"/>
      <c r="I118" s="27" t="s">
        <v>35</v>
      </c>
      <c r="J118" s="29" t="str">
        <f>E26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21"/>
      <c r="B120" s="122"/>
      <c r="C120" s="123" t="s">
        <v>123</v>
      </c>
      <c r="D120" s="124" t="s">
        <v>63</v>
      </c>
      <c r="E120" s="124" t="s">
        <v>59</v>
      </c>
      <c r="F120" s="124" t="s">
        <v>60</v>
      </c>
      <c r="G120" s="124" t="s">
        <v>124</v>
      </c>
      <c r="H120" s="124" t="s">
        <v>125</v>
      </c>
      <c r="I120" s="124" t="s">
        <v>126</v>
      </c>
      <c r="J120" s="124" t="s">
        <v>107</v>
      </c>
      <c r="K120" s="125" t="s">
        <v>127</v>
      </c>
      <c r="L120" s="126"/>
      <c r="M120" s="61" t="s">
        <v>1</v>
      </c>
      <c r="N120" s="62" t="s">
        <v>42</v>
      </c>
      <c r="O120" s="62" t="s">
        <v>128</v>
      </c>
      <c r="P120" s="62" t="s">
        <v>129</v>
      </c>
      <c r="Q120" s="62" t="s">
        <v>130</v>
      </c>
      <c r="R120" s="62" t="s">
        <v>131</v>
      </c>
      <c r="S120" s="62" t="s">
        <v>132</v>
      </c>
      <c r="T120" s="63" t="s">
        <v>133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9" customHeight="1">
      <c r="A121" s="31"/>
      <c r="B121" s="32"/>
      <c r="C121" s="68" t="s">
        <v>134</v>
      </c>
      <c r="D121" s="31"/>
      <c r="E121" s="31"/>
      <c r="F121" s="31"/>
      <c r="G121" s="31"/>
      <c r="H121" s="31"/>
      <c r="I121" s="31"/>
      <c r="J121" s="127">
        <f>BK121</f>
        <v>0</v>
      </c>
      <c r="K121" s="31"/>
      <c r="L121" s="32"/>
      <c r="M121" s="64"/>
      <c r="N121" s="55"/>
      <c r="O121" s="65"/>
      <c r="P121" s="128">
        <f>P122</f>
        <v>0</v>
      </c>
      <c r="Q121" s="65"/>
      <c r="R121" s="128">
        <f>R122</f>
        <v>0</v>
      </c>
      <c r="S121" s="65"/>
      <c r="T121" s="129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77</v>
      </c>
      <c r="AU121" s="18" t="s">
        <v>109</v>
      </c>
      <c r="BK121" s="130">
        <f>BK122</f>
        <v>0</v>
      </c>
    </row>
    <row r="122" spans="1:65" s="12" customFormat="1" ht="25.9" customHeight="1">
      <c r="B122" s="131"/>
      <c r="D122" s="132" t="s">
        <v>77</v>
      </c>
      <c r="E122" s="133" t="s">
        <v>432</v>
      </c>
      <c r="F122" s="133" t="s">
        <v>433</v>
      </c>
      <c r="J122" s="134">
        <f>BK122</f>
        <v>0</v>
      </c>
      <c r="L122" s="131"/>
      <c r="M122" s="135"/>
      <c r="N122" s="136"/>
      <c r="O122" s="136"/>
      <c r="P122" s="137">
        <f>P123</f>
        <v>0</v>
      </c>
      <c r="Q122" s="136"/>
      <c r="R122" s="137">
        <f>R123</f>
        <v>0</v>
      </c>
      <c r="S122" s="136"/>
      <c r="T122" s="138">
        <f>T123</f>
        <v>0</v>
      </c>
      <c r="AR122" s="132" t="s">
        <v>144</v>
      </c>
      <c r="AT122" s="139" t="s">
        <v>77</v>
      </c>
      <c r="AU122" s="139" t="s">
        <v>78</v>
      </c>
      <c r="AY122" s="132" t="s">
        <v>137</v>
      </c>
      <c r="BK122" s="140">
        <f>BK123</f>
        <v>0</v>
      </c>
    </row>
    <row r="123" spans="1:65" s="2" customFormat="1" ht="16.5" customHeight="1">
      <c r="A123" s="31"/>
      <c r="B123" s="143"/>
      <c r="C123" s="144" t="s">
        <v>84</v>
      </c>
      <c r="D123" s="144" t="s">
        <v>139</v>
      </c>
      <c r="E123" s="145" t="s">
        <v>434</v>
      </c>
      <c r="F123" s="146" t="s">
        <v>435</v>
      </c>
      <c r="G123" s="147" t="s">
        <v>402</v>
      </c>
      <c r="H123" s="148">
        <v>1</v>
      </c>
      <c r="I123" s="149"/>
      <c r="J123" s="149">
        <f>ROUND(I123*H123,2)</f>
        <v>0</v>
      </c>
      <c r="K123" s="146" t="s">
        <v>1</v>
      </c>
      <c r="L123" s="32"/>
      <c r="M123" s="200" t="s">
        <v>1</v>
      </c>
      <c r="N123" s="201" t="s">
        <v>43</v>
      </c>
      <c r="O123" s="202">
        <v>0</v>
      </c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4" t="s">
        <v>411</v>
      </c>
      <c r="AT123" s="154" t="s">
        <v>139</v>
      </c>
      <c r="AU123" s="154" t="s">
        <v>84</v>
      </c>
      <c r="AY123" s="18" t="s">
        <v>137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8" t="s">
        <v>84</v>
      </c>
      <c r="BK123" s="155">
        <f>ROUND(I123*H123,2)</f>
        <v>0</v>
      </c>
      <c r="BL123" s="18" t="s">
        <v>411</v>
      </c>
      <c r="BM123" s="154" t="s">
        <v>436</v>
      </c>
    </row>
    <row r="124" spans="1:65" s="2" customFormat="1" ht="6.95" customHeight="1">
      <c r="A124" s="31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2"/>
      <c r="M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</sheetData>
  <autoFilter ref="C120:K123"/>
  <mergeCells count="11">
    <mergeCell ref="E113:H113"/>
    <mergeCell ref="E7:H7"/>
    <mergeCell ref="E9:H9"/>
    <mergeCell ref="E11:H11"/>
    <mergeCell ref="E29:H29"/>
    <mergeCell ref="E85:H85"/>
    <mergeCell ref="L2:V2"/>
    <mergeCell ref="E87:H87"/>
    <mergeCell ref="E89:H89"/>
    <mergeCell ref="E109:H109"/>
    <mergeCell ref="E111:H111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&amp;LSO-03&amp;CStrana &amp;P z &amp;N&amp;RD.1.4.2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3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1:46" s="1" customFormat="1" ht="24.95" customHeight="1">
      <c r="B4" s="21"/>
      <c r="D4" s="22" t="s">
        <v>101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3" t="str">
        <f>'Rekapitulace stavby'!K6</f>
        <v>STAVEBNÍ ÚPRAVY ZPEVNĚNÝCH PLOCH AREÁLU FBI, SO-03</v>
      </c>
      <c r="F7" s="245"/>
      <c r="G7" s="245"/>
      <c r="H7" s="245"/>
      <c r="L7" s="21"/>
    </row>
    <row r="8" spans="1:46" s="1" customFormat="1" ht="12" customHeight="1">
      <c r="B8" s="21"/>
      <c r="D8" s="27" t="s">
        <v>102</v>
      </c>
      <c r="L8" s="21"/>
    </row>
    <row r="9" spans="1:46" s="2" customFormat="1" ht="16.5" customHeight="1">
      <c r="A9" s="31"/>
      <c r="B9" s="32"/>
      <c r="C9" s="31"/>
      <c r="D9" s="31"/>
      <c r="E9" s="243" t="s">
        <v>445</v>
      </c>
      <c r="F9" s="244"/>
      <c r="G9" s="244"/>
      <c r="H9" s="244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7" t="s">
        <v>103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34" t="s">
        <v>437</v>
      </c>
      <c r="F11" s="244"/>
      <c r="G11" s="244"/>
      <c r="H11" s="244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7" t="s">
        <v>15</v>
      </c>
      <c r="E13" s="31"/>
      <c r="F13" s="25" t="s">
        <v>16</v>
      </c>
      <c r="G13" s="31"/>
      <c r="H13" s="31"/>
      <c r="I13" s="27" t="s">
        <v>17</v>
      </c>
      <c r="J13" s="25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7" t="s">
        <v>19</v>
      </c>
      <c r="E14" s="31"/>
      <c r="F14" s="25" t="s">
        <v>20</v>
      </c>
      <c r="G14" s="31"/>
      <c r="H14" s="31"/>
      <c r="I14" s="27" t="s">
        <v>21</v>
      </c>
      <c r="J14" s="54">
        <f>'Rekapitulace stavby'!AN8</f>
        <v>44074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7" t="s">
        <v>26</v>
      </c>
      <c r="E16" s="31"/>
      <c r="F16" s="31"/>
      <c r="G16" s="31"/>
      <c r="H16" s="31"/>
      <c r="I16" s="27" t="s">
        <v>27</v>
      </c>
      <c r="J16" s="25" t="s">
        <v>1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5" t="s">
        <v>28</v>
      </c>
      <c r="F17" s="31"/>
      <c r="G17" s="31"/>
      <c r="H17" s="31"/>
      <c r="I17" s="27" t="s">
        <v>29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7" t="s">
        <v>30</v>
      </c>
      <c r="E19" s="31"/>
      <c r="F19" s="31"/>
      <c r="G19" s="31"/>
      <c r="H19" s="31"/>
      <c r="I19" s="27" t="s">
        <v>27</v>
      </c>
      <c r="J19" s="25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5" t="s">
        <v>31</v>
      </c>
      <c r="F20" s="31"/>
      <c r="G20" s="31"/>
      <c r="H20" s="31"/>
      <c r="I20" s="27" t="s">
        <v>29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7" t="s">
        <v>32</v>
      </c>
      <c r="E22" s="31"/>
      <c r="F22" s="31"/>
      <c r="G22" s="31"/>
      <c r="H22" s="31"/>
      <c r="I22" s="27" t="s">
        <v>27</v>
      </c>
      <c r="J22" s="25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5" t="s">
        <v>33</v>
      </c>
      <c r="F23" s="31"/>
      <c r="G23" s="31"/>
      <c r="H23" s="31"/>
      <c r="I23" s="27" t="s">
        <v>29</v>
      </c>
      <c r="J23" s="25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7" t="s">
        <v>35</v>
      </c>
      <c r="E25" s="31"/>
      <c r="F25" s="31"/>
      <c r="G25" s="31"/>
      <c r="H25" s="31"/>
      <c r="I25" s="27" t="s">
        <v>27</v>
      </c>
      <c r="J25" s="25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7" t="s">
        <v>29</v>
      </c>
      <c r="J26" s="25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7" t="s">
        <v>36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83.25" customHeight="1">
      <c r="A29" s="95"/>
      <c r="B29" s="96"/>
      <c r="C29" s="95"/>
      <c r="D29" s="95"/>
      <c r="E29" s="216" t="s">
        <v>37</v>
      </c>
      <c r="F29" s="216"/>
      <c r="G29" s="216"/>
      <c r="H29" s="21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8" t="s">
        <v>38</v>
      </c>
      <c r="E32" s="31"/>
      <c r="F32" s="31"/>
      <c r="G32" s="31"/>
      <c r="H32" s="31"/>
      <c r="I32" s="31"/>
      <c r="J32" s="70">
        <f>ROUND(J121,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40</v>
      </c>
      <c r="G34" s="31"/>
      <c r="H34" s="31"/>
      <c r="I34" s="35" t="s">
        <v>39</v>
      </c>
      <c r="J34" s="35" t="s">
        <v>41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99" t="s">
        <v>42</v>
      </c>
      <c r="E35" s="27" t="s">
        <v>43</v>
      </c>
      <c r="F35" s="100">
        <f>ROUND((SUM(BE121:BE123)),  2)</f>
        <v>0</v>
      </c>
      <c r="G35" s="31"/>
      <c r="H35" s="31"/>
      <c r="I35" s="101">
        <v>0.21</v>
      </c>
      <c r="J35" s="100">
        <f>ROUND(((SUM(BE121:BE123))*I35),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7" t="s">
        <v>44</v>
      </c>
      <c r="F36" s="100">
        <f>ROUND((SUM(BF121:BF123)),  2)</f>
        <v>0</v>
      </c>
      <c r="G36" s="31"/>
      <c r="H36" s="31"/>
      <c r="I36" s="101">
        <v>0.15</v>
      </c>
      <c r="J36" s="100">
        <f>ROUND(((SUM(BF121:BF123))*I36),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7" t="s">
        <v>45</v>
      </c>
      <c r="F37" s="100">
        <f>ROUND((SUM(BG121:BG123)),  2)</f>
        <v>0</v>
      </c>
      <c r="G37" s="31"/>
      <c r="H37" s="31"/>
      <c r="I37" s="101">
        <v>0.21</v>
      </c>
      <c r="J37" s="100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7" t="s">
        <v>46</v>
      </c>
      <c r="F38" s="100">
        <f>ROUND((SUM(BH121:BH123)),  2)</f>
        <v>0</v>
      </c>
      <c r="G38" s="31"/>
      <c r="H38" s="31"/>
      <c r="I38" s="101">
        <v>0.15</v>
      </c>
      <c r="J38" s="100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7" t="s">
        <v>47</v>
      </c>
      <c r="F39" s="100">
        <f>ROUND((SUM(BI121:BI123)),  2)</f>
        <v>0</v>
      </c>
      <c r="G39" s="31"/>
      <c r="H39" s="31"/>
      <c r="I39" s="101">
        <v>0</v>
      </c>
      <c r="J39" s="100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2"/>
      <c r="D41" s="103" t="s">
        <v>48</v>
      </c>
      <c r="E41" s="59"/>
      <c r="F41" s="59"/>
      <c r="G41" s="104" t="s">
        <v>49</v>
      </c>
      <c r="H41" s="105" t="s">
        <v>50</v>
      </c>
      <c r="I41" s="59"/>
      <c r="J41" s="106">
        <f>SUM(J32:J39)</f>
        <v>0</v>
      </c>
      <c r="K41" s="107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1"/>
      <c r="B61" s="32"/>
      <c r="C61" s="31"/>
      <c r="D61" s="44" t="s">
        <v>53</v>
      </c>
      <c r="E61" s="34"/>
      <c r="F61" s="108" t="s">
        <v>54</v>
      </c>
      <c r="G61" s="44" t="s">
        <v>53</v>
      </c>
      <c r="H61" s="34"/>
      <c r="I61" s="34"/>
      <c r="J61" s="109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1"/>
      <c r="B76" s="32"/>
      <c r="C76" s="31"/>
      <c r="D76" s="44" t="s">
        <v>53</v>
      </c>
      <c r="E76" s="34"/>
      <c r="F76" s="108" t="s">
        <v>54</v>
      </c>
      <c r="G76" s="44" t="s">
        <v>53</v>
      </c>
      <c r="H76" s="34"/>
      <c r="I76" s="34"/>
      <c r="J76" s="109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2" t="s">
        <v>105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3" t="str">
        <f>E7</f>
        <v>STAVEBNÍ ÚPRAVY ZPEVNĚNÝCH PLOCH AREÁLU FBI, SO-03</v>
      </c>
      <c r="F85" s="245"/>
      <c r="G85" s="245"/>
      <c r="H85" s="245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21"/>
      <c r="C86" s="27" t="s">
        <v>102</v>
      </c>
      <c r="L86" s="21"/>
    </row>
    <row r="87" spans="1:31" s="2" customFormat="1" ht="16.5" customHeight="1">
      <c r="A87" s="31"/>
      <c r="B87" s="32"/>
      <c r="C87" s="31"/>
      <c r="D87" s="31"/>
      <c r="E87" s="243" t="s">
        <v>445</v>
      </c>
      <c r="F87" s="244"/>
      <c r="G87" s="244"/>
      <c r="H87" s="244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7" t="s">
        <v>103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34" t="str">
        <f>E11</f>
        <v>D.1.4.3 - Silnoproudá elektrotechnika</v>
      </c>
      <c r="F89" s="244"/>
      <c r="G89" s="244"/>
      <c r="H89" s="244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7" t="s">
        <v>19</v>
      </c>
      <c r="D91" s="31"/>
      <c r="E91" s="31"/>
      <c r="F91" s="25" t="str">
        <f>F14</f>
        <v xml:space="preserve"> </v>
      </c>
      <c r="G91" s="31"/>
      <c r="H91" s="31"/>
      <c r="I91" s="27" t="s">
        <v>21</v>
      </c>
      <c r="J91" s="54">
        <f>IF(J14="","",J14)</f>
        <v>44074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7" t="s">
        <v>26</v>
      </c>
      <c r="D93" s="31"/>
      <c r="E93" s="31"/>
      <c r="F93" s="25" t="str">
        <f>E17</f>
        <v>VŠB-TU Ostrava</v>
      </c>
      <c r="G93" s="31"/>
      <c r="H93" s="31"/>
      <c r="I93" s="27" t="s">
        <v>32</v>
      </c>
      <c r="J93" s="29" t="str">
        <f>E23</f>
        <v>MARPO s.r.o.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7" t="s">
        <v>30</v>
      </c>
      <c r="D94" s="31"/>
      <c r="E94" s="31"/>
      <c r="F94" s="25" t="str">
        <f>IF(E20="","",E20)</f>
        <v>MARPO s.r.o., 28. října 66/201, Ostrava</v>
      </c>
      <c r="G94" s="31"/>
      <c r="H94" s="31"/>
      <c r="I94" s="27" t="s">
        <v>35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0" t="s">
        <v>106</v>
      </c>
      <c r="D96" s="102"/>
      <c r="E96" s="102"/>
      <c r="F96" s="102"/>
      <c r="G96" s="102"/>
      <c r="H96" s="102"/>
      <c r="I96" s="102"/>
      <c r="J96" s="111" t="s">
        <v>107</v>
      </c>
      <c r="K96" s="102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2" t="s">
        <v>108</v>
      </c>
      <c r="D98" s="31"/>
      <c r="E98" s="31"/>
      <c r="F98" s="31"/>
      <c r="G98" s="31"/>
      <c r="H98" s="31"/>
      <c r="I98" s="31"/>
      <c r="J98" s="70">
        <f>J121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109</v>
      </c>
    </row>
    <row r="99" spans="1:47" s="9" customFormat="1" ht="24.95" customHeight="1">
      <c r="B99" s="113"/>
      <c r="D99" s="114" t="s">
        <v>431</v>
      </c>
      <c r="E99" s="115"/>
      <c r="F99" s="115"/>
      <c r="G99" s="115"/>
      <c r="H99" s="115"/>
      <c r="I99" s="115"/>
      <c r="J99" s="116">
        <f>J122</f>
        <v>0</v>
      </c>
      <c r="L99" s="113"/>
    </row>
    <row r="100" spans="1:47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2" t="s">
        <v>122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7" t="s">
        <v>14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1"/>
      <c r="D109" s="31"/>
      <c r="E109" s="243" t="str">
        <f>E7</f>
        <v>STAVEBNÍ ÚPRAVY ZPEVNĚNÝCH PLOCH AREÁLU FBI, SO-03</v>
      </c>
      <c r="F109" s="245"/>
      <c r="G109" s="245"/>
      <c r="H109" s="245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21"/>
      <c r="C110" s="27" t="s">
        <v>102</v>
      </c>
      <c r="L110" s="21"/>
    </row>
    <row r="111" spans="1:47" s="2" customFormat="1" ht="16.5" customHeight="1">
      <c r="A111" s="31"/>
      <c r="B111" s="32"/>
      <c r="C111" s="31"/>
      <c r="D111" s="31"/>
      <c r="E111" s="243" t="s">
        <v>445</v>
      </c>
      <c r="F111" s="244"/>
      <c r="G111" s="244"/>
      <c r="H111" s="244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7" t="s">
        <v>103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34" t="str">
        <f>E11</f>
        <v>D.1.4.3 - Silnoproudá elektrotechnika</v>
      </c>
      <c r="F113" s="244"/>
      <c r="G113" s="244"/>
      <c r="H113" s="244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7" t="s">
        <v>19</v>
      </c>
      <c r="D115" s="31"/>
      <c r="E115" s="31"/>
      <c r="F115" s="25" t="str">
        <f>F14</f>
        <v xml:space="preserve"> </v>
      </c>
      <c r="G115" s="31"/>
      <c r="H115" s="31"/>
      <c r="I115" s="27" t="s">
        <v>21</v>
      </c>
      <c r="J115" s="54">
        <f>IF(J14="","",J14)</f>
        <v>44074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7" t="s">
        <v>26</v>
      </c>
      <c r="D117" s="31"/>
      <c r="E117" s="31"/>
      <c r="F117" s="25" t="str">
        <f>E17</f>
        <v>VŠB-TU Ostrava</v>
      </c>
      <c r="G117" s="31"/>
      <c r="H117" s="31"/>
      <c r="I117" s="27" t="s">
        <v>32</v>
      </c>
      <c r="J117" s="29" t="str">
        <f>E23</f>
        <v>MARPO s.r.o.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7" t="s">
        <v>30</v>
      </c>
      <c r="D118" s="31"/>
      <c r="E118" s="31"/>
      <c r="F118" s="25" t="str">
        <f>IF(E20="","",E20)</f>
        <v>MARPO s.r.o., 28. října 66/201, Ostrava</v>
      </c>
      <c r="G118" s="31"/>
      <c r="H118" s="31"/>
      <c r="I118" s="27" t="s">
        <v>35</v>
      </c>
      <c r="J118" s="29" t="str">
        <f>E26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21"/>
      <c r="B120" s="122"/>
      <c r="C120" s="123" t="s">
        <v>123</v>
      </c>
      <c r="D120" s="124" t="s">
        <v>63</v>
      </c>
      <c r="E120" s="124" t="s">
        <v>59</v>
      </c>
      <c r="F120" s="124" t="s">
        <v>60</v>
      </c>
      <c r="G120" s="124" t="s">
        <v>124</v>
      </c>
      <c r="H120" s="124" t="s">
        <v>125</v>
      </c>
      <c r="I120" s="124" t="s">
        <v>126</v>
      </c>
      <c r="J120" s="124" t="s">
        <v>107</v>
      </c>
      <c r="K120" s="125" t="s">
        <v>127</v>
      </c>
      <c r="L120" s="126"/>
      <c r="M120" s="61" t="s">
        <v>1</v>
      </c>
      <c r="N120" s="62" t="s">
        <v>42</v>
      </c>
      <c r="O120" s="62" t="s">
        <v>128</v>
      </c>
      <c r="P120" s="62" t="s">
        <v>129</v>
      </c>
      <c r="Q120" s="62" t="s">
        <v>130</v>
      </c>
      <c r="R120" s="62" t="s">
        <v>131</v>
      </c>
      <c r="S120" s="62" t="s">
        <v>132</v>
      </c>
      <c r="T120" s="63" t="s">
        <v>133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9" customHeight="1">
      <c r="A121" s="31"/>
      <c r="B121" s="32"/>
      <c r="C121" s="68" t="s">
        <v>134</v>
      </c>
      <c r="D121" s="31"/>
      <c r="E121" s="31"/>
      <c r="F121" s="31"/>
      <c r="G121" s="31"/>
      <c r="H121" s="31"/>
      <c r="I121" s="31"/>
      <c r="J121" s="127">
        <f>BK121</f>
        <v>0</v>
      </c>
      <c r="K121" s="31"/>
      <c r="L121" s="32"/>
      <c r="M121" s="64"/>
      <c r="N121" s="55"/>
      <c r="O121" s="65"/>
      <c r="P121" s="128">
        <f>P122</f>
        <v>0</v>
      </c>
      <c r="Q121" s="65"/>
      <c r="R121" s="128">
        <f>R122</f>
        <v>0</v>
      </c>
      <c r="S121" s="65"/>
      <c r="T121" s="129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77</v>
      </c>
      <c r="AU121" s="18" t="s">
        <v>109</v>
      </c>
      <c r="BK121" s="130">
        <f>BK122</f>
        <v>0</v>
      </c>
    </row>
    <row r="122" spans="1:65" s="12" customFormat="1" ht="25.9" customHeight="1">
      <c r="B122" s="131"/>
      <c r="D122" s="132" t="s">
        <v>77</v>
      </c>
      <c r="E122" s="133" t="s">
        <v>432</v>
      </c>
      <c r="F122" s="133" t="s">
        <v>433</v>
      </c>
      <c r="J122" s="134">
        <f>BK122</f>
        <v>0</v>
      </c>
      <c r="L122" s="131"/>
      <c r="M122" s="135"/>
      <c r="N122" s="136"/>
      <c r="O122" s="136"/>
      <c r="P122" s="137">
        <f>P123</f>
        <v>0</v>
      </c>
      <c r="Q122" s="136"/>
      <c r="R122" s="137">
        <f>R123</f>
        <v>0</v>
      </c>
      <c r="S122" s="136"/>
      <c r="T122" s="138">
        <f>T123</f>
        <v>0</v>
      </c>
      <c r="AR122" s="132" t="s">
        <v>144</v>
      </c>
      <c r="AT122" s="139" t="s">
        <v>77</v>
      </c>
      <c r="AU122" s="139" t="s">
        <v>78</v>
      </c>
      <c r="AY122" s="132" t="s">
        <v>137</v>
      </c>
      <c r="BK122" s="140">
        <f>BK123</f>
        <v>0</v>
      </c>
    </row>
    <row r="123" spans="1:65" s="2" customFormat="1" ht="16.5" customHeight="1">
      <c r="A123" s="31"/>
      <c r="B123" s="143"/>
      <c r="C123" s="144" t="s">
        <v>84</v>
      </c>
      <c r="D123" s="144" t="s">
        <v>139</v>
      </c>
      <c r="E123" s="145" t="s">
        <v>434</v>
      </c>
      <c r="F123" s="146" t="s">
        <v>438</v>
      </c>
      <c r="G123" s="147" t="s">
        <v>402</v>
      </c>
      <c r="H123" s="148">
        <v>1</v>
      </c>
      <c r="I123" s="149"/>
      <c r="J123" s="149">
        <f>ROUND(I123*H123,2)</f>
        <v>0</v>
      </c>
      <c r="K123" s="146" t="s">
        <v>1</v>
      </c>
      <c r="L123" s="32"/>
      <c r="M123" s="200" t="s">
        <v>1</v>
      </c>
      <c r="N123" s="201" t="s">
        <v>43</v>
      </c>
      <c r="O123" s="202">
        <v>0</v>
      </c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4" t="s">
        <v>411</v>
      </c>
      <c r="AT123" s="154" t="s">
        <v>139</v>
      </c>
      <c r="AU123" s="154" t="s">
        <v>84</v>
      </c>
      <c r="AY123" s="18" t="s">
        <v>137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8" t="s">
        <v>84</v>
      </c>
      <c r="BK123" s="155">
        <f>ROUND(I123*H123,2)</f>
        <v>0</v>
      </c>
      <c r="BL123" s="18" t="s">
        <v>411</v>
      </c>
      <c r="BM123" s="154" t="s">
        <v>439</v>
      </c>
    </row>
    <row r="124" spans="1:65" s="2" customFormat="1" ht="6.95" customHeight="1">
      <c r="A124" s="31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2"/>
      <c r="M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</sheetData>
  <autoFilter ref="C120:K123"/>
  <mergeCells count="11">
    <mergeCell ref="E113:H113"/>
    <mergeCell ref="E7:H7"/>
    <mergeCell ref="E9:H9"/>
    <mergeCell ref="E11:H11"/>
    <mergeCell ref="E29:H29"/>
    <mergeCell ref="E85:H85"/>
    <mergeCell ref="L2:V2"/>
    <mergeCell ref="E87:H87"/>
    <mergeCell ref="E89:H89"/>
    <mergeCell ref="E109:H109"/>
    <mergeCell ref="E111:H111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&amp;LSO-03&amp;CStrana &amp;P z &amp;N&amp;RD.1.4.3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3"/>
    </row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8" t="s">
        <v>100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1:46" s="1" customFormat="1" ht="24.95" customHeight="1">
      <c r="B4" s="21"/>
      <c r="D4" s="22" t="s">
        <v>101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3" t="str">
        <f>'Rekapitulace stavby'!K6</f>
        <v>STAVEBNÍ ÚPRAVY ZPEVNĚNÝCH PLOCH AREÁLU FBI, SO-03</v>
      </c>
      <c r="F7" s="245"/>
      <c r="G7" s="245"/>
      <c r="H7" s="245"/>
      <c r="L7" s="21"/>
    </row>
    <row r="8" spans="1:46" s="1" customFormat="1" ht="12" customHeight="1">
      <c r="B8" s="21"/>
      <c r="D8" s="27" t="s">
        <v>102</v>
      </c>
      <c r="L8" s="21"/>
    </row>
    <row r="9" spans="1:46" s="2" customFormat="1" ht="16.5" customHeight="1">
      <c r="A9" s="31"/>
      <c r="B9" s="32"/>
      <c r="C9" s="31"/>
      <c r="D9" s="31"/>
      <c r="E9" s="243" t="s">
        <v>445</v>
      </c>
      <c r="F9" s="244"/>
      <c r="G9" s="244"/>
      <c r="H9" s="244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7" t="s">
        <v>103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34" t="s">
        <v>440</v>
      </c>
      <c r="F11" s="244"/>
      <c r="G11" s="244"/>
      <c r="H11" s="244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7" t="s">
        <v>15</v>
      </c>
      <c r="E13" s="31"/>
      <c r="F13" s="25" t="s">
        <v>16</v>
      </c>
      <c r="G13" s="31"/>
      <c r="H13" s="31"/>
      <c r="I13" s="27" t="s">
        <v>17</v>
      </c>
      <c r="J13" s="25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7" t="s">
        <v>19</v>
      </c>
      <c r="E14" s="31"/>
      <c r="F14" s="25" t="s">
        <v>20</v>
      </c>
      <c r="G14" s="31"/>
      <c r="H14" s="31"/>
      <c r="I14" s="27" t="s">
        <v>21</v>
      </c>
      <c r="J14" s="54">
        <f>'Rekapitulace stavby'!AN8</f>
        <v>44074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7" t="s">
        <v>26</v>
      </c>
      <c r="E16" s="31"/>
      <c r="F16" s="31"/>
      <c r="G16" s="31"/>
      <c r="H16" s="31"/>
      <c r="I16" s="27" t="s">
        <v>27</v>
      </c>
      <c r="J16" s="25" t="s">
        <v>1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5" t="s">
        <v>28</v>
      </c>
      <c r="F17" s="31"/>
      <c r="G17" s="31"/>
      <c r="H17" s="31"/>
      <c r="I17" s="27" t="s">
        <v>29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7" t="s">
        <v>30</v>
      </c>
      <c r="E19" s="31"/>
      <c r="F19" s="31"/>
      <c r="G19" s="31"/>
      <c r="H19" s="31"/>
      <c r="I19" s="27" t="s">
        <v>27</v>
      </c>
      <c r="J19" s="25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5" t="s">
        <v>31</v>
      </c>
      <c r="F20" s="31"/>
      <c r="G20" s="31"/>
      <c r="H20" s="31"/>
      <c r="I20" s="27" t="s">
        <v>29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7" t="s">
        <v>32</v>
      </c>
      <c r="E22" s="31"/>
      <c r="F22" s="31"/>
      <c r="G22" s="31"/>
      <c r="H22" s="31"/>
      <c r="I22" s="27" t="s">
        <v>27</v>
      </c>
      <c r="J22" s="25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5" t="s">
        <v>33</v>
      </c>
      <c r="F23" s="31"/>
      <c r="G23" s="31"/>
      <c r="H23" s="31"/>
      <c r="I23" s="27" t="s">
        <v>29</v>
      </c>
      <c r="J23" s="25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7" t="s">
        <v>35</v>
      </c>
      <c r="E25" s="31"/>
      <c r="F25" s="31"/>
      <c r="G25" s="31"/>
      <c r="H25" s="31"/>
      <c r="I25" s="27" t="s">
        <v>27</v>
      </c>
      <c r="J25" s="25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7" t="s">
        <v>29</v>
      </c>
      <c r="J26" s="25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7" t="s">
        <v>36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83.25" customHeight="1">
      <c r="A29" s="95"/>
      <c r="B29" s="96"/>
      <c r="C29" s="95"/>
      <c r="D29" s="95"/>
      <c r="E29" s="216" t="s">
        <v>37</v>
      </c>
      <c r="F29" s="216"/>
      <c r="G29" s="216"/>
      <c r="H29" s="21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8" t="s">
        <v>38</v>
      </c>
      <c r="E32" s="31"/>
      <c r="F32" s="31"/>
      <c r="G32" s="31"/>
      <c r="H32" s="31"/>
      <c r="I32" s="31"/>
      <c r="J32" s="70">
        <f>ROUND(J121,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40</v>
      </c>
      <c r="G34" s="31"/>
      <c r="H34" s="31"/>
      <c r="I34" s="35" t="s">
        <v>39</v>
      </c>
      <c r="J34" s="35" t="s">
        <v>41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99" t="s">
        <v>42</v>
      </c>
      <c r="E35" s="27" t="s">
        <v>43</v>
      </c>
      <c r="F35" s="100">
        <f>ROUND((SUM(BE121:BE123)),  2)</f>
        <v>0</v>
      </c>
      <c r="G35" s="31"/>
      <c r="H35" s="31"/>
      <c r="I35" s="101">
        <v>0.21</v>
      </c>
      <c r="J35" s="100">
        <f>ROUND(((SUM(BE121:BE123))*I35),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7" t="s">
        <v>44</v>
      </c>
      <c r="F36" s="100">
        <f>ROUND((SUM(BF121:BF123)),  2)</f>
        <v>0</v>
      </c>
      <c r="G36" s="31"/>
      <c r="H36" s="31"/>
      <c r="I36" s="101">
        <v>0.15</v>
      </c>
      <c r="J36" s="100">
        <f>ROUND(((SUM(BF121:BF123))*I36),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7" t="s">
        <v>45</v>
      </c>
      <c r="F37" s="100">
        <f>ROUND((SUM(BG121:BG123)),  2)</f>
        <v>0</v>
      </c>
      <c r="G37" s="31"/>
      <c r="H37" s="31"/>
      <c r="I37" s="101">
        <v>0.21</v>
      </c>
      <c r="J37" s="100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7" t="s">
        <v>46</v>
      </c>
      <c r="F38" s="100">
        <f>ROUND((SUM(BH121:BH123)),  2)</f>
        <v>0</v>
      </c>
      <c r="G38" s="31"/>
      <c r="H38" s="31"/>
      <c r="I38" s="101">
        <v>0.15</v>
      </c>
      <c r="J38" s="100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7" t="s">
        <v>47</v>
      </c>
      <c r="F39" s="100">
        <f>ROUND((SUM(BI121:BI123)),  2)</f>
        <v>0</v>
      </c>
      <c r="G39" s="31"/>
      <c r="H39" s="31"/>
      <c r="I39" s="101">
        <v>0</v>
      </c>
      <c r="J39" s="100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2"/>
      <c r="D41" s="103" t="s">
        <v>48</v>
      </c>
      <c r="E41" s="59"/>
      <c r="F41" s="59"/>
      <c r="G41" s="104" t="s">
        <v>49</v>
      </c>
      <c r="H41" s="105" t="s">
        <v>50</v>
      </c>
      <c r="I41" s="59"/>
      <c r="J41" s="106">
        <f>SUM(J32:J39)</f>
        <v>0</v>
      </c>
      <c r="K41" s="107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1"/>
      <c r="B61" s="32"/>
      <c r="C61" s="31"/>
      <c r="D61" s="44" t="s">
        <v>53</v>
      </c>
      <c r="E61" s="34"/>
      <c r="F61" s="108" t="s">
        <v>54</v>
      </c>
      <c r="G61" s="44" t="s">
        <v>53</v>
      </c>
      <c r="H61" s="34"/>
      <c r="I61" s="34"/>
      <c r="J61" s="109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1"/>
      <c r="B76" s="32"/>
      <c r="C76" s="31"/>
      <c r="D76" s="44" t="s">
        <v>53</v>
      </c>
      <c r="E76" s="34"/>
      <c r="F76" s="108" t="s">
        <v>54</v>
      </c>
      <c r="G76" s="44" t="s">
        <v>53</v>
      </c>
      <c r="H76" s="34"/>
      <c r="I76" s="34"/>
      <c r="J76" s="109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2" t="s">
        <v>105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3" t="str">
        <f>E7</f>
        <v>STAVEBNÍ ÚPRAVY ZPEVNĚNÝCH PLOCH AREÁLU FBI, SO-03</v>
      </c>
      <c r="F85" s="245"/>
      <c r="G85" s="245"/>
      <c r="H85" s="245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21"/>
      <c r="C86" s="27" t="s">
        <v>102</v>
      </c>
      <c r="L86" s="21"/>
    </row>
    <row r="87" spans="1:31" s="2" customFormat="1" ht="16.5" customHeight="1">
      <c r="A87" s="31"/>
      <c r="B87" s="32"/>
      <c r="C87" s="31"/>
      <c r="D87" s="31"/>
      <c r="E87" s="243" t="s">
        <v>445</v>
      </c>
      <c r="F87" s="244"/>
      <c r="G87" s="244"/>
      <c r="H87" s="244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7" t="s">
        <v>103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34" t="str">
        <f>E11</f>
        <v xml:space="preserve">D.1.4.8 - Sadové úpravy </v>
      </c>
      <c r="F89" s="244"/>
      <c r="G89" s="244"/>
      <c r="H89" s="244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7" t="s">
        <v>19</v>
      </c>
      <c r="D91" s="31"/>
      <c r="E91" s="31"/>
      <c r="F91" s="25" t="str">
        <f>F14</f>
        <v xml:space="preserve"> </v>
      </c>
      <c r="G91" s="31"/>
      <c r="H91" s="31"/>
      <c r="I91" s="27" t="s">
        <v>21</v>
      </c>
      <c r="J91" s="54">
        <f>IF(J14="","",J14)</f>
        <v>44074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7" t="s">
        <v>26</v>
      </c>
      <c r="D93" s="31"/>
      <c r="E93" s="31"/>
      <c r="F93" s="25" t="str">
        <f>E17</f>
        <v>VŠB-TU Ostrava</v>
      </c>
      <c r="G93" s="31"/>
      <c r="H93" s="31"/>
      <c r="I93" s="27" t="s">
        <v>32</v>
      </c>
      <c r="J93" s="29" t="str">
        <f>E23</f>
        <v>MARPO s.r.o.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7" t="s">
        <v>30</v>
      </c>
      <c r="D94" s="31"/>
      <c r="E94" s="31"/>
      <c r="F94" s="25" t="str">
        <f>IF(E20="","",E20)</f>
        <v>MARPO s.r.o., 28. října 66/201, Ostrava</v>
      </c>
      <c r="G94" s="31"/>
      <c r="H94" s="31"/>
      <c r="I94" s="27" t="s">
        <v>35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0" t="s">
        <v>106</v>
      </c>
      <c r="D96" s="102"/>
      <c r="E96" s="102"/>
      <c r="F96" s="102"/>
      <c r="G96" s="102"/>
      <c r="H96" s="102"/>
      <c r="I96" s="102"/>
      <c r="J96" s="111" t="s">
        <v>107</v>
      </c>
      <c r="K96" s="102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2" t="s">
        <v>108</v>
      </c>
      <c r="D98" s="31"/>
      <c r="E98" s="31"/>
      <c r="F98" s="31"/>
      <c r="G98" s="31"/>
      <c r="H98" s="31"/>
      <c r="I98" s="31"/>
      <c r="J98" s="70">
        <f>J121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109</v>
      </c>
    </row>
    <row r="99" spans="1:47" s="9" customFormat="1" ht="24.95" customHeight="1">
      <c r="B99" s="113"/>
      <c r="D99" s="114" t="s">
        <v>441</v>
      </c>
      <c r="E99" s="115"/>
      <c r="F99" s="115"/>
      <c r="G99" s="115"/>
      <c r="H99" s="115"/>
      <c r="I99" s="115"/>
      <c r="J99" s="116">
        <f>J122</f>
        <v>0</v>
      </c>
      <c r="L99" s="113"/>
    </row>
    <row r="100" spans="1:47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2" t="s">
        <v>122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7" t="s">
        <v>14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1"/>
      <c r="D109" s="31"/>
      <c r="E109" s="243" t="str">
        <f>E7</f>
        <v>STAVEBNÍ ÚPRAVY ZPEVNĚNÝCH PLOCH AREÁLU FBI, SO-03</v>
      </c>
      <c r="F109" s="245"/>
      <c r="G109" s="245"/>
      <c r="H109" s="245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21"/>
      <c r="C110" s="27" t="s">
        <v>102</v>
      </c>
      <c r="L110" s="21"/>
    </row>
    <row r="111" spans="1:47" s="2" customFormat="1" ht="16.5" customHeight="1">
      <c r="A111" s="31"/>
      <c r="B111" s="32"/>
      <c r="C111" s="31"/>
      <c r="D111" s="31"/>
      <c r="E111" s="243" t="s">
        <v>445</v>
      </c>
      <c r="F111" s="244"/>
      <c r="G111" s="244"/>
      <c r="H111" s="244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7" t="s">
        <v>103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34" t="str">
        <f>E11</f>
        <v xml:space="preserve">D.1.4.8 - Sadové úpravy </v>
      </c>
      <c r="F113" s="244"/>
      <c r="G113" s="244"/>
      <c r="H113" s="244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7" t="s">
        <v>19</v>
      </c>
      <c r="D115" s="31"/>
      <c r="E115" s="31"/>
      <c r="F115" s="25" t="str">
        <f>F14</f>
        <v xml:space="preserve"> </v>
      </c>
      <c r="G115" s="31"/>
      <c r="H115" s="31"/>
      <c r="I115" s="27" t="s">
        <v>21</v>
      </c>
      <c r="J115" s="54">
        <f>IF(J14="","",J14)</f>
        <v>44074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7" t="s">
        <v>26</v>
      </c>
      <c r="D117" s="31"/>
      <c r="E117" s="31"/>
      <c r="F117" s="25" t="str">
        <f>E17</f>
        <v>VŠB-TU Ostrava</v>
      </c>
      <c r="G117" s="31"/>
      <c r="H117" s="31"/>
      <c r="I117" s="27" t="s">
        <v>32</v>
      </c>
      <c r="J117" s="29" t="str">
        <f>E23</f>
        <v>MARPO s.r.o.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7" t="s">
        <v>30</v>
      </c>
      <c r="D118" s="31"/>
      <c r="E118" s="31"/>
      <c r="F118" s="25" t="str">
        <f>IF(E20="","",E20)</f>
        <v>MARPO s.r.o., 28. října 66/201, Ostrava</v>
      </c>
      <c r="G118" s="31"/>
      <c r="H118" s="31"/>
      <c r="I118" s="27" t="s">
        <v>35</v>
      </c>
      <c r="J118" s="29" t="str">
        <f>E26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21"/>
      <c r="B120" s="122"/>
      <c r="C120" s="123" t="s">
        <v>123</v>
      </c>
      <c r="D120" s="124" t="s">
        <v>63</v>
      </c>
      <c r="E120" s="124" t="s">
        <v>59</v>
      </c>
      <c r="F120" s="124" t="s">
        <v>60</v>
      </c>
      <c r="G120" s="124" t="s">
        <v>124</v>
      </c>
      <c r="H120" s="124" t="s">
        <v>125</v>
      </c>
      <c r="I120" s="124" t="s">
        <v>126</v>
      </c>
      <c r="J120" s="124" t="s">
        <v>107</v>
      </c>
      <c r="K120" s="125" t="s">
        <v>127</v>
      </c>
      <c r="L120" s="126"/>
      <c r="M120" s="61" t="s">
        <v>1</v>
      </c>
      <c r="N120" s="62" t="s">
        <v>42</v>
      </c>
      <c r="O120" s="62" t="s">
        <v>128</v>
      </c>
      <c r="P120" s="62" t="s">
        <v>129</v>
      </c>
      <c r="Q120" s="62" t="s">
        <v>130</v>
      </c>
      <c r="R120" s="62" t="s">
        <v>131</v>
      </c>
      <c r="S120" s="62" t="s">
        <v>132</v>
      </c>
      <c r="T120" s="63" t="s">
        <v>133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9" customHeight="1">
      <c r="A121" s="31"/>
      <c r="B121" s="32"/>
      <c r="C121" s="68" t="s">
        <v>134</v>
      </c>
      <c r="D121" s="31"/>
      <c r="E121" s="31"/>
      <c r="F121" s="31"/>
      <c r="G121" s="31"/>
      <c r="H121" s="31"/>
      <c r="I121" s="31"/>
      <c r="J121" s="127">
        <f>BK121</f>
        <v>0</v>
      </c>
      <c r="K121" s="31"/>
      <c r="L121" s="32"/>
      <c r="M121" s="64"/>
      <c r="N121" s="55"/>
      <c r="O121" s="65"/>
      <c r="P121" s="128">
        <f>P122</f>
        <v>0</v>
      </c>
      <c r="Q121" s="65"/>
      <c r="R121" s="128">
        <f>R122</f>
        <v>0</v>
      </c>
      <c r="S121" s="65"/>
      <c r="T121" s="129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77</v>
      </c>
      <c r="AU121" s="18" t="s">
        <v>109</v>
      </c>
      <c r="BK121" s="130">
        <f>BK122</f>
        <v>0</v>
      </c>
    </row>
    <row r="122" spans="1:65" s="12" customFormat="1" ht="25.9" customHeight="1">
      <c r="B122" s="131"/>
      <c r="D122" s="132" t="s">
        <v>77</v>
      </c>
      <c r="E122" s="133" t="s">
        <v>432</v>
      </c>
      <c r="F122" s="133" t="s">
        <v>442</v>
      </c>
      <c r="J122" s="134">
        <f>BK122</f>
        <v>0</v>
      </c>
      <c r="L122" s="131"/>
      <c r="M122" s="135"/>
      <c r="N122" s="136"/>
      <c r="O122" s="136"/>
      <c r="P122" s="137">
        <f>P123</f>
        <v>0</v>
      </c>
      <c r="Q122" s="136"/>
      <c r="R122" s="137">
        <f>R123</f>
        <v>0</v>
      </c>
      <c r="S122" s="136"/>
      <c r="T122" s="138">
        <f>T123</f>
        <v>0</v>
      </c>
      <c r="AR122" s="132" t="s">
        <v>144</v>
      </c>
      <c r="AT122" s="139" t="s">
        <v>77</v>
      </c>
      <c r="AU122" s="139" t="s">
        <v>78</v>
      </c>
      <c r="AY122" s="132" t="s">
        <v>137</v>
      </c>
      <c r="BK122" s="140">
        <f>BK123</f>
        <v>0</v>
      </c>
    </row>
    <row r="123" spans="1:65" s="2" customFormat="1" ht="16.5" customHeight="1">
      <c r="A123" s="31"/>
      <c r="B123" s="143"/>
      <c r="C123" s="144" t="s">
        <v>84</v>
      </c>
      <c r="D123" s="144" t="s">
        <v>139</v>
      </c>
      <c r="E123" s="145" t="s">
        <v>434</v>
      </c>
      <c r="F123" s="146" t="s">
        <v>443</v>
      </c>
      <c r="G123" s="147" t="s">
        <v>402</v>
      </c>
      <c r="H123" s="148">
        <v>1</v>
      </c>
      <c r="I123" s="149"/>
      <c r="J123" s="149">
        <f>ROUND(I123*H123,2)</f>
        <v>0</v>
      </c>
      <c r="K123" s="146" t="s">
        <v>1</v>
      </c>
      <c r="L123" s="32"/>
      <c r="M123" s="200" t="s">
        <v>1</v>
      </c>
      <c r="N123" s="201" t="s">
        <v>43</v>
      </c>
      <c r="O123" s="202">
        <v>0</v>
      </c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4" t="s">
        <v>411</v>
      </c>
      <c r="AT123" s="154" t="s">
        <v>139</v>
      </c>
      <c r="AU123" s="154" t="s">
        <v>84</v>
      </c>
      <c r="AY123" s="18" t="s">
        <v>137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8" t="s">
        <v>84</v>
      </c>
      <c r="BK123" s="155">
        <f>ROUND(I123*H123,2)</f>
        <v>0</v>
      </c>
      <c r="BL123" s="18" t="s">
        <v>411</v>
      </c>
      <c r="BM123" s="154" t="s">
        <v>439</v>
      </c>
    </row>
    <row r="124" spans="1:65" s="2" customFormat="1" ht="6.95" customHeight="1">
      <c r="A124" s="31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2"/>
      <c r="M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</sheetData>
  <autoFilter ref="C120:K123"/>
  <mergeCells count="11">
    <mergeCell ref="E113:H113"/>
    <mergeCell ref="E7:H7"/>
    <mergeCell ref="E9:H9"/>
    <mergeCell ref="E11:H11"/>
    <mergeCell ref="E29:H29"/>
    <mergeCell ref="E85:H85"/>
    <mergeCell ref="L2:V2"/>
    <mergeCell ref="E87:H87"/>
    <mergeCell ref="E89:H89"/>
    <mergeCell ref="E109:H109"/>
    <mergeCell ref="E111:H111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&amp;LSO-03&amp;CStrana &amp;P z &amp;N&amp;RD.1.4.8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D.1.1 - Architektonicko-s...</vt:lpstr>
      <vt:lpstr>D.1.4.2 - Odvodnění</vt:lpstr>
      <vt:lpstr>D.1.4.3 - Silnoproudá ele...</vt:lpstr>
      <vt:lpstr>D.1.4.8 - Sadové úpravy </vt:lpstr>
      <vt:lpstr>'D.1.1 - Architektonicko-s...'!Názvy_tisku</vt:lpstr>
      <vt:lpstr>'D.1.4.2 - Odvodnění'!Názvy_tisku</vt:lpstr>
      <vt:lpstr>'D.1.4.3 - Silnoproudá ele...'!Názvy_tisku</vt:lpstr>
      <vt:lpstr>'D.1.4.8 - Sadové úpravy '!Názvy_tisku</vt:lpstr>
      <vt:lpstr>'Rekapitulace stavby'!Názvy_tisku</vt:lpstr>
      <vt:lpstr>'D.1.1 - Architektonicko-s...'!Oblast_tisku</vt:lpstr>
      <vt:lpstr>'D.1.4.2 - Odvodnění'!Oblast_tisku</vt:lpstr>
      <vt:lpstr>'D.1.4.3 - Silnoproudá ele...'!Oblast_tisku</vt:lpstr>
      <vt:lpstr>'D.1.4.8 - Sadové úpravy 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Uživatel systému Windows</cp:lastModifiedBy>
  <cp:lastPrinted>2020-09-01T15:21:46Z</cp:lastPrinted>
  <dcterms:created xsi:type="dcterms:W3CDTF">2020-09-01T10:34:14Z</dcterms:created>
  <dcterms:modified xsi:type="dcterms:W3CDTF">2021-04-14T05:45:29Z</dcterms:modified>
</cp:coreProperties>
</file>